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codeName="{B1203076-2D4D-A25B-A398-973B695A806A}"/>
  <workbookPr codeName="ThisWorkbook"/>
  <mc:AlternateContent xmlns:mc="http://schemas.openxmlformats.org/markup-compatibility/2006">
    <mc:Choice Requires="x15">
      <x15ac:absPath xmlns:x15ac="http://schemas.microsoft.com/office/spreadsheetml/2010/11/ac" url="C:\Users\johanna.guevara\Documents\Piscicultura\"/>
    </mc:Choice>
  </mc:AlternateContent>
  <bookViews>
    <workbookView xWindow="0" yWindow="0" windowWidth="20490" windowHeight="7230" firstSheet="1" activeTab="4"/>
  </bookViews>
  <sheets>
    <sheet name="Encuesta" sheetId="1" state="hidden" r:id="rId1"/>
    <sheet name="Instrucciones" sheetId="10" r:id="rId2"/>
    <sheet name="Respuestas" sheetId="13" r:id="rId3"/>
    <sheet name="Estado actual" sheetId="7" r:id="rId4"/>
    <sheet name="Acciones" sheetId="8" r:id="rId5"/>
    <sheet name="Base Datos" sheetId="4" state="hidden" r:id="rId6"/>
    <sheet name="BACKUP" sheetId="12" state="hidden" r:id="rId7"/>
    <sheet name="Preguntas" sheetId="11" state="hidden" r:id="rId8"/>
    <sheet name="Tools" sheetId="2" state="hidden" r:id="rId9"/>
    <sheet name="Dashboard" sheetId="5" state="hidden" r:id="rId10"/>
  </sheets>
  <definedNames>
    <definedName name="Aplica">Dashboard!$O$4</definedName>
    <definedName name="_xlnm.Print_Area" localSheetId="4">Acciones!$C$1:$J$35</definedName>
    <definedName name="_xlnm.Print_Area" localSheetId="3">'Estado actual'!$A$1:$L$12</definedName>
    <definedName name="Capacidad">Tools!$A$2:$A$5</definedName>
    <definedName name="CEstanque">Tools!$N$14:$O$15</definedName>
    <definedName name="CJaula">Tools!$N$18:$O$19</definedName>
    <definedName name="Clientes">Tools!$A$39:$A$45</definedName>
    <definedName name="CodUni">Tools!$K$5</definedName>
    <definedName name="Conversion">Tools!$D$12:$E$20</definedName>
    <definedName name="Empleados">Tools!$A$29:$A$32</definedName>
    <definedName name="FacCon">Tools!$K$9</definedName>
    <definedName name="Factor">Tools!$D$12:$F$16</definedName>
    <definedName name="Facturacion">Tools!$A$34:$A$37</definedName>
    <definedName name="FormReg">Tools!$D$28:$F$29</definedName>
    <definedName name="Frecuencia">Tools!$D$23:$H$25</definedName>
    <definedName name="Mortalidad">Tools!$D$7:$G$10</definedName>
    <definedName name="NumPlanes">'Base Datos'!$E$45</definedName>
    <definedName name="Ocupacion">Tools!$A$47:$A$50</definedName>
    <definedName name="PEstanque">Tools!$Q$14:$R$15</definedName>
    <definedName name="PJaula">Tools!$Q$18:$R$19</definedName>
    <definedName name="Procesos">Tools!$A$10:$A$15</definedName>
    <definedName name="RecFac">Tools!$K$7</definedName>
    <definedName name="si_no">Tools!$A$7:$A$8</definedName>
    <definedName name="SourceCulti">Tools!$N$21:$P$22</definedName>
    <definedName name="TipoCultivo">Tools!$D$2:$D$3</definedName>
    <definedName name="_xlnm.Print_Titles" localSheetId="4">Acciones!$3:$3</definedName>
    <definedName name="Volumen">Tools!$A$17:$B$20</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 i="2" l="1"/>
  <c r="T4" i="2"/>
  <c r="T5" i="2"/>
  <c r="T2" i="2"/>
  <c r="K7" i="2"/>
  <c r="E14" i="4"/>
  <c r="E22" i="4"/>
  <c r="E43" i="4"/>
  <c r="E21" i="4"/>
  <c r="E41" i="4"/>
  <c r="E2" i="4"/>
  <c r="D42" i="4"/>
  <c r="E42" i="4"/>
  <c r="B20" i="8"/>
  <c r="D2" i="4"/>
  <c r="E39" i="4"/>
  <c r="E30" i="4"/>
  <c r="E36" i="4"/>
  <c r="E52" i="4"/>
  <c r="E37" i="4"/>
  <c r="C3" i="5"/>
  <c r="B3" i="5"/>
  <c r="B18" i="8"/>
  <c r="E38" i="4"/>
  <c r="B15" i="8"/>
  <c r="E34" i="4"/>
  <c r="B12" i="8"/>
  <c r="B11" i="8"/>
  <c r="E19" i="4"/>
  <c r="B8" i="8"/>
  <c r="B9" i="8"/>
  <c r="B7" i="8"/>
  <c r="A7" i="5"/>
  <c r="B16" i="8"/>
  <c r="E28" i="4"/>
  <c r="E40" i="4"/>
  <c r="E20" i="4"/>
  <c r="B10" i="8"/>
  <c r="E18" i="4"/>
  <c r="E17" i="4"/>
  <c r="E16" i="4"/>
  <c r="C6" i="5"/>
  <c r="C4" i="5"/>
  <c r="B6" i="5"/>
  <c r="B4" i="5"/>
  <c r="A14" i="12"/>
  <c r="A13" i="12"/>
  <c r="A12" i="12"/>
  <c r="A10" i="12"/>
  <c r="A9" i="12"/>
  <c r="A8" i="12"/>
  <c r="A7" i="12"/>
  <c r="A6" i="12"/>
  <c r="A5" i="12"/>
  <c r="A18" i="12"/>
  <c r="B14" i="8"/>
  <c r="B13" i="8"/>
  <c r="B17" i="8"/>
  <c r="B19" i="8"/>
  <c r="A17" i="12"/>
  <c r="A15" i="12"/>
  <c r="A16" i="12"/>
  <c r="E7" i="5"/>
  <c r="C6" i="7"/>
  <c r="A2" i="12"/>
  <c r="A3" i="12"/>
  <c r="A4" i="12"/>
  <c r="A19" i="12"/>
  <c r="G8" i="5"/>
  <c r="E7" i="7"/>
  <c r="F7" i="5"/>
  <c r="D6" i="7"/>
  <c r="F8" i="5"/>
  <c r="D7" i="7"/>
  <c r="G7" i="5"/>
  <c r="E6" i="7"/>
  <c r="G6" i="5"/>
  <c r="E5" i="7"/>
  <c r="E8" i="5"/>
  <c r="C7" i="7"/>
  <c r="E6" i="5"/>
  <c r="C5" i="7"/>
  <c r="F6" i="5"/>
  <c r="D5" i="7"/>
  <c r="E48" i="4"/>
  <c r="E49" i="4"/>
  <c r="E50" i="4"/>
  <c r="E51" i="4"/>
  <c r="E47" i="4"/>
  <c r="B48" i="4"/>
  <c r="B49" i="4"/>
  <c r="B50" i="4"/>
  <c r="B51" i="4"/>
  <c r="B52" i="4"/>
  <c r="B2" i="4"/>
  <c r="C2" i="4"/>
  <c r="B5" i="8"/>
  <c r="E35" i="4"/>
  <c r="B6" i="8"/>
  <c r="E31" i="4"/>
  <c r="E29" i="4"/>
  <c r="A11" i="12"/>
  <c r="E45" i="4"/>
  <c r="K2" i="2"/>
  <c r="J14" i="5"/>
  <c r="J17" i="5"/>
  <c r="J20" i="5"/>
  <c r="J21" i="5"/>
  <c r="J29" i="5"/>
  <c r="J30" i="5"/>
  <c r="J33" i="5"/>
  <c r="A2" i="4"/>
  <c r="J25" i="5"/>
  <c r="J26" i="5"/>
  <c r="J34" i="5"/>
  <c r="J32" i="5"/>
  <c r="J31" i="5"/>
  <c r="J27" i="5"/>
  <c r="J24" i="5"/>
  <c r="J23" i="5"/>
  <c r="J19" i="5"/>
  <c r="J18" i="5"/>
  <c r="J28" i="5"/>
  <c r="J16" i="5"/>
  <c r="J15" i="5"/>
  <c r="J13" i="5"/>
  <c r="B4" i="8"/>
  <c r="J22" i="5"/>
  <c r="AB4" i="1"/>
  <c r="Y4" i="1"/>
</calcChain>
</file>

<file path=xl/sharedStrings.xml><?xml version="1.0" encoding="utf-8"?>
<sst xmlns="http://schemas.openxmlformats.org/spreadsheetml/2006/main" count="918" uniqueCount="463">
  <si>
    <t>Indique su capacidad de producción en toneladas</t>
  </si>
  <si>
    <t>Capacidad en toneladas</t>
  </si>
  <si>
    <t>Ingrese el nombre de su empresa</t>
  </si>
  <si>
    <t>Identificación de las capacidades de la empresa:</t>
  </si>
  <si>
    <t>Seleccione los clientes a los que atiende actualmente</t>
  </si>
  <si>
    <t>¿Ofrece productos adicionales a la trucha?</t>
  </si>
  <si>
    <t>Sí</t>
  </si>
  <si>
    <t>No</t>
  </si>
  <si>
    <t>¿Tiene sus procesos documentados?</t>
  </si>
  <si>
    <t>Deshuece</t>
  </si>
  <si>
    <t>Descamación</t>
  </si>
  <si>
    <t>Corte</t>
  </si>
  <si>
    <t>Empaque</t>
  </si>
  <si>
    <t>Otro</t>
  </si>
  <si>
    <t>¿Cuentan con camiones propios para hacer el transporte de la producción?</t>
  </si>
  <si>
    <t>0% - 5%</t>
  </si>
  <si>
    <t>5% - 10%</t>
  </si>
  <si>
    <t>10% - 15%</t>
  </si>
  <si>
    <t>15% - 20%</t>
  </si>
  <si>
    <t>Mercado 1</t>
  </si>
  <si>
    <t>Mercado 2</t>
  </si>
  <si>
    <t>Mercado 3</t>
  </si>
  <si>
    <t>Mercado 4</t>
  </si>
  <si>
    <t>Mercado 5</t>
  </si>
  <si>
    <t>¿Obtiene descuentos por compra de alimentos?</t>
  </si>
  <si>
    <t>Empresa</t>
  </si>
  <si>
    <t>Capacidad:</t>
  </si>
  <si>
    <t>Situación ideal "To be"</t>
  </si>
  <si>
    <t>¿Alguno de sus procesos se hace de manera automática con maquinaria especializada?</t>
  </si>
  <si>
    <t>Volumen de desperdicio</t>
  </si>
  <si>
    <t>Volumen de devoluciones</t>
  </si>
  <si>
    <t>Empresa ABC</t>
  </si>
  <si>
    <t>Mercados objetivo:</t>
  </si>
  <si>
    <t>Situación de la empresa frente a la empresa tipo</t>
  </si>
  <si>
    <t>Categoría</t>
  </si>
  <si>
    <t>Producción</t>
  </si>
  <si>
    <t>Capacidad en Ton</t>
  </si>
  <si>
    <t>Certificaciones</t>
  </si>
  <si>
    <t>Productos adicionales</t>
  </si>
  <si>
    <t>Documentación de procesos</t>
  </si>
  <si>
    <t>Calificación</t>
  </si>
  <si>
    <t>Cuadro de mando integral</t>
  </si>
  <si>
    <t>Procesos automatizados</t>
  </si>
  <si>
    <t>Gestión</t>
  </si>
  <si>
    <t>Logística</t>
  </si>
  <si>
    <t>Tipo de transporte</t>
  </si>
  <si>
    <t>Costo por viaje</t>
  </si>
  <si>
    <t>Número de viajes al mes</t>
  </si>
  <si>
    <t>Propiedad de los camiones</t>
  </si>
  <si>
    <t>Distribución interna de la planta</t>
  </si>
  <si>
    <t>Grupo</t>
  </si>
  <si>
    <t>Descuentos por compras</t>
  </si>
  <si>
    <t>Prácticas para controlar procesos</t>
  </si>
  <si>
    <t>Uso de herramientas para seguimiento</t>
  </si>
  <si>
    <t>Mercados</t>
  </si>
  <si>
    <t>Clientes</t>
  </si>
  <si>
    <t>Productos diferenciados</t>
  </si>
  <si>
    <t>Entre 1 y 5</t>
  </si>
  <si>
    <t>Entre 6 y 10</t>
  </si>
  <si>
    <t>Entre 10 y 20</t>
  </si>
  <si>
    <t>Más de 20</t>
  </si>
  <si>
    <t>Número de empleados</t>
  </si>
  <si>
    <t>$0 - $5M</t>
  </si>
  <si>
    <t>$5M - $10M</t>
  </si>
  <si>
    <t>$10M - $20M</t>
  </si>
  <si>
    <t>Más de $20M</t>
  </si>
  <si>
    <t>Ventas mensuales</t>
  </si>
  <si>
    <t>Indique su número de empleados</t>
  </si>
  <si>
    <t>Indique su facturación mensual promedio</t>
  </si>
  <si>
    <t>Comercializadores</t>
  </si>
  <si>
    <t>Supermercados</t>
  </si>
  <si>
    <t>Restaurantes</t>
  </si>
  <si>
    <t>Hoteles</t>
  </si>
  <si>
    <t>Institucionales</t>
  </si>
  <si>
    <t>Punto de venta propio</t>
  </si>
  <si>
    <t>Nombre</t>
  </si>
  <si>
    <t>Capacidad</t>
  </si>
  <si>
    <t>Empleados</t>
  </si>
  <si>
    <t>No aplica</t>
  </si>
  <si>
    <t>Tamaño</t>
  </si>
  <si>
    <t>Maquinaria</t>
  </si>
  <si>
    <t>Etiqueta</t>
  </si>
  <si>
    <t>Descripción de la posición actual</t>
  </si>
  <si>
    <t>Posición deseada:</t>
  </si>
  <si>
    <t>Descripción de la posición deseada</t>
  </si>
  <si>
    <t>Posición actual:</t>
  </si>
  <si>
    <t>ID</t>
  </si>
  <si>
    <t>Justificación</t>
  </si>
  <si>
    <t>Comercialización</t>
  </si>
  <si>
    <t>Medio</t>
  </si>
  <si>
    <t>Bajo</t>
  </si>
  <si>
    <t>COM-03</t>
  </si>
  <si>
    <t>Atender el canal de hoteles y restaurantes de la región</t>
  </si>
  <si>
    <t>Realizar la evaluación técnica de atender los hoteles y restaurantes de la región que  incluya la evaluación la identificación e implementación de cambios en el proceso productivo (cultivo y planta),  la identificación e implementación de soluciones logísticas para la comercialización del producto, y la evaluación del desarrollo de nuevas capacidades administrativas (comerciales y cartera).
Efectuar la evaluación económica implica la proyección de los ingresos, los costos y gastos operacionales, las necesidades de capital de trabajo operativo (cartera, inventarios y proveedores) e inversiones en propiedad planta y equipo e intangibles, y una rentabilidad. Lo anterior para determinar si el proyecto genera valor para la compañía</t>
  </si>
  <si>
    <t>COM-04</t>
  </si>
  <si>
    <t>Atender el canal de supermercados</t>
  </si>
  <si>
    <t>Realizar la evaluación técnica y económica de vender a supermercados. Que incluya en la evaluación técnica la identificación de adecuaciones en el cultivo, producción y almacenamiento de producto terminado, y la identificación e implementación de soluciones logísticas para entregar el producto al cliente.
En la evaluación económica se estima la viabilidad del proyecto a partir de la proyección de los ingresos, los costos y gastos operacionales, las necesidades de capital de trabajo operativo (cartera, inventarios y proveedores) e inversiones en propiedad planta y equipo e intangibles, y una rentabilidad esperada en la línea</t>
  </si>
  <si>
    <t>COM-05</t>
  </si>
  <si>
    <t>Recibir formación de los requisitos, trámites necesarias para exportar</t>
  </si>
  <si>
    <t>Alto</t>
  </si>
  <si>
    <t>COM-09</t>
  </si>
  <si>
    <t>Comercializar productos ahumados en supermercados</t>
  </si>
  <si>
    <t>COM-10</t>
  </si>
  <si>
    <t>Comercializar productos en el mercado exterior</t>
  </si>
  <si>
    <t>Implementar acciones que permitan a la empresa desarrollar sus capacidades en el cultivo, planta y logística que le permita vender sus productos en el mercado internacional</t>
  </si>
  <si>
    <t>GES-01</t>
  </si>
  <si>
    <t>Implementar un cuadro de mando integral para apoyar la gestión de la empresa por medio del control de indicadores clave</t>
  </si>
  <si>
    <t>Analizar e identificar los indicadores claves que permitan una mejor gestión sobre las actividades de la empresa relacionadas con la producción, comercialización, logística y gestión administrativa. Dichos indicadores se presentarán en un cuadro de mando diseñado para la empresa.</t>
  </si>
  <si>
    <t>PRD-01</t>
  </si>
  <si>
    <t>Estandarización de procesos productivos y de gestión para asegurar la calidad de los mismos</t>
  </si>
  <si>
    <t>Estandarizar los procedimientos que afectan a la calidad y productividad de la empresa, logrando así un comportamiento estable que genere productos y calidad homogenea y de control mejorado. 
Identificar los responsables de cada una de las etapas del proceso productivo y de gestión, documentar  procedimientos y sus caracterísitcas de cada uno  con el fin estandarizar los procesos y tener mayor control durante la producción.</t>
  </si>
  <si>
    <t>PRD-02</t>
  </si>
  <si>
    <t>Implementar el uso de nuevas tecnologías para optimizar los recursos en la planta</t>
  </si>
  <si>
    <t>Identificar procesos que puedan ser automatizados y verificar la viabilidad técnica y económica de implementar nuevas tecnologías a las diferentes etapas del proceso productivo</t>
  </si>
  <si>
    <t>PRD-03</t>
  </si>
  <si>
    <t>Implementar la siembra de alevinos de mayor tamaño para reducir los costos adicionales y el tiempo que se requiere para el levante</t>
  </si>
  <si>
    <t>Identificar los costos adicionales de comprar alevinos de mayor tamaño y el ahorro que éstos generarían en la compra de alimentos durante el proceso de levante, esto con el fin de disminuir el tiempo que se requiere para el levante y el costo asociado a los alimentos durante este proceso.</t>
  </si>
  <si>
    <t>PRD-04</t>
  </si>
  <si>
    <t>Implementar buenas prácticas de calidad e inocuidad para mejorar el proceso de producción y evitar tener una gran cantidad de desperdicios</t>
  </si>
  <si>
    <t>PRD-05</t>
  </si>
  <si>
    <t>Participar en charlas con expertos para conocer en detalle buenas prácticas de calidad e inocuidad</t>
  </si>
  <si>
    <t>PRD-06</t>
  </si>
  <si>
    <t>Participar en talleres formativos para optimizar la configuración de cuartos fríos</t>
  </si>
  <si>
    <t>PRD-07</t>
  </si>
  <si>
    <t>Implementar metodologías de reducción de errores para disminuir desperdicios</t>
  </si>
  <si>
    <t>Aplicar estrategias de medición y análisis con el objetivo de lograr una  reducción en la variabilidad de los procesos que permita reducir los defectos en los productos así como los sobrecostos al final de la cadena.</t>
  </si>
  <si>
    <t>PRD-08</t>
  </si>
  <si>
    <t>Mejorar el Layout de la planta para optimizar el flujo de material y reducir el estancamiento</t>
  </si>
  <si>
    <t>Realizar estudios de viabilidad técnica-económica de implementar mejoras en el layout de la planta de modo que permita tener un mejor flujo de material como consecuencia de un menor estancamiento del producto.</t>
  </si>
  <si>
    <t>PRD-09</t>
  </si>
  <si>
    <t>Participar en talleres formativos con expertos para obtener información de nuevas tecnologías y maquinaria específica</t>
  </si>
  <si>
    <t>Item</t>
  </si>
  <si>
    <t>Valor</t>
  </si>
  <si>
    <t>Exportación</t>
  </si>
  <si>
    <t>Hoteles y Rest</t>
  </si>
  <si>
    <t>Aplica</t>
  </si>
  <si>
    <t>Nombre de la acción</t>
  </si>
  <si>
    <t>APLICA</t>
  </si>
  <si>
    <t>Nombre empresa</t>
  </si>
  <si>
    <t>Capacidad de prod</t>
  </si>
  <si>
    <t>Facturación</t>
  </si>
  <si>
    <t>Com Espe</t>
  </si>
  <si>
    <t>Com Plaza</t>
  </si>
  <si>
    <t>Superm</t>
  </si>
  <si>
    <t>HACCP</t>
  </si>
  <si>
    <t>Ninguna</t>
  </si>
  <si>
    <t>Deshuesada</t>
  </si>
  <si>
    <t>Filete</t>
  </si>
  <si>
    <t>Mariposa</t>
  </si>
  <si>
    <t>Presentaciones</t>
  </si>
  <si>
    <t>Clientes rentables</t>
  </si>
  <si>
    <t>Porcentajes de costos</t>
  </si>
  <si>
    <t>Ton de alimento</t>
  </si>
  <si>
    <t>Maq v. agregado</t>
  </si>
  <si>
    <t>Maq. Eviscerado</t>
  </si>
  <si>
    <t>Maq. Fileteado</t>
  </si>
  <si>
    <t>Cero Maq</t>
  </si>
  <si>
    <t>Manual de Procesos</t>
  </si>
  <si>
    <t>Mortalidad</t>
  </si>
  <si>
    <t>Distribución</t>
  </si>
  <si>
    <t>Camiones propios</t>
  </si>
  <si>
    <t>Ocupación camión</t>
  </si>
  <si>
    <t>General</t>
  </si>
  <si>
    <t>CMI</t>
  </si>
  <si>
    <t>Compras conj</t>
  </si>
  <si>
    <t>6 Sigma</t>
  </si>
  <si>
    <t>Layout</t>
  </si>
  <si>
    <t>Otra</t>
  </si>
  <si>
    <t>Planes que afectan</t>
  </si>
  <si>
    <t>COM-06</t>
  </si>
  <si>
    <t>GES-02</t>
  </si>
  <si>
    <t>TRP-01</t>
  </si>
  <si>
    <t>COM-01</t>
  </si>
  <si>
    <t>Aplicabilidad</t>
  </si>
  <si>
    <t>COM-02</t>
  </si>
  <si>
    <t>COM-07</t>
  </si>
  <si>
    <t>COM-08</t>
  </si>
  <si>
    <t>Comercializar hamburguesas en el canal institucional</t>
  </si>
  <si>
    <t>Producir alevinos a nivel industrial para vender a truchicultores</t>
  </si>
  <si>
    <t>Realizar un ejercicio de segmentación de clientes</t>
  </si>
  <si>
    <t>Abrir un restaurante de productos acuícolas</t>
  </si>
  <si>
    <t>Abrir un punto de venta propio</t>
  </si>
  <si>
    <t>Implementar la compra de alimentos en conjunto con otras empresas de la zona para obtener mejores precios y mejorar la disponibilidad</t>
  </si>
  <si>
    <t>Reducir costos de transporte optimizando la frecuencia de los viajes y la capacidad del camión</t>
  </si>
  <si>
    <t>Transporte</t>
  </si>
  <si>
    <t>Descripción</t>
  </si>
  <si>
    <t>Realizar la evaluación técnica y económica de vender en el mercado nacional alevinos de trucha. Incluyendo en la evaluación la identificación adecuaciones necesarias en el cultivo, la identificación y medidas a implementar para cumplir con los requisitos de la autoridad ambiental competente, y la identificación e implementación de soluciones logísticas para realizar la comercialización.
La evaluación económica implica la proyección de los ingresos, los costos y gastos operacionales, las necesidades de capital de trabajo operativo (cartera, inventarios y proveedores) e inversiones en propiedad planta y equipo e intangibles, y una rentabilidad. Lo anterior para determinar si el proyecto genera valor para la compañía</t>
  </si>
  <si>
    <t>Identificar, analizar y valorar los distintos clientes que atiende la compañía, evaluando y comparando entre cada uno de éstos el volumen, el margen de contribución e inversión en cartera</t>
  </si>
  <si>
    <t>Realizar la evaluación técnica y económica de abrir un restaurante de productos acuícolas. Que incluya en la evaluación técnica la identificación de trámites y requisitos para abrir un restaurante, evaluación del desarrollo de nuevas capacidades (atención al cliente, manejo de inventarios, cadena de abastecimiento), evaluación de proveedores, identificación y evaluación de la ubicación, etc.
En la evaluación económica se estima la viabilidad del proyecto a partir de la proyección de los ingresos, los costos y gastos operacionales, las necesidades de capital de trabajo operativo (cartera, inventarios y proveedores) e inversiones en propiedad planta y equipo e intangibles, y una rentabilidad esperada en el restaurante</t>
  </si>
  <si>
    <t>Realizar la evaluación técnica y económica de abrir un punto de venta propio.
El análisis técnico incluye la identificación de trámites y requisitos para abrir un punto de venta, identificación de especies a vender, evaluación de la cadena de abastecimiento, evaluación de proveedores, identificación y evaluación de la ubicación, etc.
En la evaluación económica se estima la viabilidad del proyecto a partir de la proyección de los ingresos, los costos y gastos operacionales, las necesidades de capital de trabajo operativo (cartera, inventarios y proveedores) e inversiones en propiedad planta y equipo e intangibles, y una rentabilidad esperada en el restaurante</t>
  </si>
  <si>
    <t>Analizar e identificar los factores claves para implementar compras conjuntas de alimento con otros piscicultores de la zona y establecer un almacén central y reparto a las empresas. Estructurar normas y condiciones de funcionamiento que permitan asegurar la estrategia en el largo plazo.</t>
  </si>
  <si>
    <t>Acciones recomendadas para</t>
  </si>
  <si>
    <t>prueba</t>
  </si>
  <si>
    <t>Tiempo</t>
  </si>
  <si>
    <t>Usted está aquí</t>
  </si>
  <si>
    <t>Resultados de la evaluación para</t>
  </si>
  <si>
    <t>Su ubicación en la matríz</t>
  </si>
  <si>
    <t>Capacidad de producción (en toneladas)</t>
  </si>
  <si>
    <t>Facturación promedio mes</t>
  </si>
  <si>
    <t>Seleccione los tres mercados principales que atiende</t>
  </si>
  <si>
    <t>Seleccione las certificaciones con las que cuenta</t>
  </si>
  <si>
    <t>Seleccione las presentaciones que vende</t>
  </si>
  <si>
    <t>¿Tiene conocimiento de cuáles son sus clientes más rentables?</t>
  </si>
  <si>
    <t>¿Conoce el porcentaje que representa cada uno de los componentes (alimentos, insumos, alevinos, etc…) en el costo total de producción?</t>
  </si>
  <si>
    <t>¿Cuántas toneladas de alimento compra al mes?</t>
  </si>
  <si>
    <t>Seleccione la tecnología que ha incorporado en su negocio:</t>
  </si>
  <si>
    <t>¿Tiene un manual de procesos para el cultivo y la planta?</t>
  </si>
  <si>
    <t>¿Considera que la tasa de mortalidad de su alevinaje es alta?</t>
  </si>
  <si>
    <t>¿Tiene mecanismos de evaluación del producto a lo largo del proceso de producción?</t>
  </si>
  <si>
    <t>¿Tiene la planta una ditribución que permita un movimiento fluido a través de la misma?</t>
  </si>
  <si>
    <t>¿Cuenta con camiones propios para hacer el transporte de la producción y/o los insumos?</t>
  </si>
  <si>
    <t>¿Cuál es el nivel de ocupación promedio de su camión en cada viaje?</t>
  </si>
  <si>
    <t>Pregunta</t>
  </si>
  <si>
    <t>Riesgo</t>
  </si>
  <si>
    <t>Esfuerzo</t>
  </si>
  <si>
    <t>Inversión</t>
  </si>
  <si>
    <t>Media</t>
  </si>
  <si>
    <t>Baja</t>
  </si>
  <si>
    <t>Alta</t>
  </si>
  <si>
    <t>Cultivo</t>
  </si>
  <si>
    <t>Planta</t>
  </si>
  <si>
    <t>BOTH</t>
  </si>
  <si>
    <t>A donde</t>
  </si>
  <si>
    <t>Viva / Entera</t>
  </si>
  <si>
    <t>Producción alta, múltiples canales de comercialización con certificaciones y buenas prácticas implementadas</t>
  </si>
  <si>
    <t>Producción baja, múltiples canales de comercialización con certificaciones y buenas prácticas implementadas</t>
  </si>
  <si>
    <t>Producción mediana, múltiples canales de comercialización con certificaciones y buenas prácticas implementadas</t>
  </si>
  <si>
    <t>Producción alta, varios canales de comercialización , algunas certificaciones y buenas prácticas implementadas</t>
  </si>
  <si>
    <t>Producción baja, varios canales de comercialización, algunas certificaciones y buenas prácticas implementadas</t>
  </si>
  <si>
    <t>Producción mediana, varios canales de comercialización, algunas certificaciones y buenas prácticas implementadas</t>
  </si>
  <si>
    <t>Producción alta, pocos canales de comercialización sin certificaciones ni buenas prácticas implementadas</t>
  </si>
  <si>
    <t>Producción mediana, pocos canales de comercialización sin certificaciones ni buenas prácticas implementadas</t>
  </si>
  <si>
    <t>Producción baja, pocos canales de comercialización sin certificaciones ni buenas prácticas implementadas</t>
  </si>
  <si>
    <t>Analizar y evaluar la viabilidad económica de opciones que permitan disminuir los costos de transporte</t>
  </si>
  <si>
    <t>Comercializar productos de valor agregado en el canal institucional</t>
  </si>
  <si>
    <t>Realizar la evaluación técnica y económica de vender en el canal institucional productos de valor agregado a partir de trucha. Incluyendo en la evaluación la identificación e implementación de cambios en el proceso productivo, el desarrollo de la formulación del producto, y la identificación e implementación de soluciones logísticas.
La evaluación económica implica la proyección de los ingresos, los costos y gastos operacionales, las necesidades de capital de trabajo operativo (cartera, inventarios y proveedores) e inversiones en propiedad planta y equipo e intangibles, y una rentabilidad. Lo anterior para determinar si el proyecto genera valor para la compañía</t>
  </si>
  <si>
    <t>Comercializar productos de valor agregado en supermercados</t>
  </si>
  <si>
    <t>Realizar la evaluación técnica y económica de vender en supermercados productos de valor agregado como ahumados. Incluyendo en la evaluación la identificación e implementación de cambios en el proceso productivo, el desarrollo del empaque y el producto, y en el proceso de comercialización.
La evaluación económica implica la proyección de los ingresos, los costos y gastos operacionales, las necesidades de capital de trabajo operativo (cartera, inventarios y proveedores) e inversiones en propiedad planta y equipo e intangibles, y una rentabilidad. Lo anterior para determinar si el proyecto genera valor para la compañía</t>
  </si>
  <si>
    <t>Implementar buenas prácticas de inocuidad para mejorar el proceso de producción y evitar tener una gran cantidad de desperdicios</t>
  </si>
  <si>
    <t>Analizar e implementar una estrategia que permita modificar los procesos actuales para incluir buenas prácticas de inocuidad en las actividades de la empresa relacionadas con la producción, logística y gestión administrativa.</t>
  </si>
  <si>
    <t>Mejorar la distribución de la planta para optimizar el flujo de material y reducir el estancamiento</t>
  </si>
  <si>
    <t>Menor al 3%</t>
  </si>
  <si>
    <t>Mayor al 10%</t>
  </si>
  <si>
    <t>Entre 3% y 10%</t>
  </si>
  <si>
    <t>No lo conoce</t>
  </si>
  <si>
    <t>22 Ton - 240 Ton</t>
  </si>
  <si>
    <t>Más de 240 Ton</t>
  </si>
  <si>
    <t>manual</t>
  </si>
  <si>
    <t>digital</t>
  </si>
  <si>
    <t>diariamente</t>
  </si>
  <si>
    <t>semanalmente</t>
  </si>
  <si>
    <t>mensualmente</t>
  </si>
  <si>
    <t>¡Tiene el nivel de mortalidad en el nivel óptimo, importante que sea consistente en el tiempo!</t>
  </si>
  <si>
    <t>El nivel de mortalidad es medio, es importante analizar las causales e implementar acciones que pueden ayudar a reducirlo.</t>
  </si>
  <si>
    <t>El nivel de mortalidad es alto, es importante analizar las causales e implementar prontamente acciones que puedan ayudar a reducirlo para disminuir las pérdidas que se generan.</t>
  </si>
  <si>
    <t>El no conocer el nivel de mortalidad puede estar generándole pérdidas a la empresa es importante su medición como indicador relevante para la sostenibilidad del negocio.</t>
  </si>
  <si>
    <t>La periodicidad le permite monitorear a través de un sistema de alertas, el ideal es que todo transcurra sin problemas (verde) y que las luces de alerta se enciendan a tiempo para anticiparse a situaciones alerta (amarillo) o críticas (rojo).</t>
  </si>
  <si>
    <t>La periodicidad de su revisión de indicadores le puede estar impidiendo tomar medidas correctivas oportunas o anticipadas a la ocurrencia de los problemas.</t>
  </si>
  <si>
    <t>La periodicidad de su revisión de indicadores es una limitante para tomar medidas correctivas oportunas o anticipadas a la ocurrencia de los problemas.</t>
  </si>
  <si>
    <t>Analizar la información puede estar tardando mucho tiempo, se recomienda migrar al registro digital para mejorar el control de los costos.</t>
  </si>
  <si>
    <t>Es posible analizar la información, alertar a las áreas con mayor rapidez y tomar correctivos ante variaciones en los costos y productividades.</t>
  </si>
  <si>
    <t>Concepto</t>
  </si>
  <si>
    <t>Alevinos</t>
  </si>
  <si>
    <t>Alimento</t>
  </si>
  <si>
    <t>Poscosecha</t>
  </si>
  <si>
    <t>Procesamiento</t>
  </si>
  <si>
    <t>Acum</t>
  </si>
  <si>
    <t>SECTOR</t>
  </si>
  <si>
    <t>TRANSF</t>
  </si>
  <si>
    <t>Instrucciones de uso</t>
  </si>
  <si>
    <r>
      <t>1. Hacer click en el botón</t>
    </r>
    <r>
      <rPr>
        <b/>
        <u/>
        <sz val="17"/>
        <rFont val="Segoe UI Semibold"/>
        <family val="2"/>
      </rPr>
      <t/>
    </r>
  </si>
  <si>
    <t>2. Observar los resultados de la evaluación con respecto a la madurez de sus procesos, infraestructura, administración y control.</t>
  </si>
  <si>
    <t>Permisos</t>
  </si>
  <si>
    <t>Factor de alimento</t>
  </si>
  <si>
    <t>Valor agregado</t>
  </si>
  <si>
    <t>X</t>
  </si>
  <si>
    <t>Y</t>
  </si>
  <si>
    <t>Procesos e Infr.</t>
  </si>
  <si>
    <t>Adm. Y control</t>
  </si>
  <si>
    <t>Indicadores</t>
  </si>
  <si>
    <t>GES-03</t>
  </si>
  <si>
    <t>Implementar metodología de control de costos</t>
  </si>
  <si>
    <t>Max</t>
  </si>
  <si>
    <t>Desarrollar un manual para explicar a los trabajadores la manera como deben realizar los procesos</t>
  </si>
  <si>
    <t>Fijar un plan para identificar las causas de la mortalidad y definir oportunidades de mejora</t>
  </si>
  <si>
    <t>Fijar un plan para identificar las causas de la baja conversión de alimento y definir oportunidades de mejora</t>
  </si>
  <si>
    <t>Gestionar la obtención del permiso de la AUNAP</t>
  </si>
  <si>
    <t>Implementar procesos y procedimientos relacionadas con buenas prácticas para obtener certificaciones de la actividad productiva que realiza.
Las acciones recomendadas son:
- Determinar la certificación que se requiere obtener, de acuerdo al mercado al cual se desea llegar
- Identificar y valorar los cambios que se deben realizar en los procesos
- Desarrollar un plan de trabajo con actividades, responsables y tiempos
- Implementar
- Tener en cuenta la periodicidad con que se deben renovar las certificaciones</t>
  </si>
  <si>
    <t>Transformación</t>
  </si>
  <si>
    <t>Evaluar costo beneficio de implementar maquinaria en la planta</t>
  </si>
  <si>
    <t>Incrementar el uso de la flota propia</t>
  </si>
  <si>
    <t>TRP-02</t>
  </si>
  <si>
    <t>Evaluar ampliar los mercados atendidos</t>
  </si>
  <si>
    <t>Evaluar la incorporación de productos de valor agregado al portafolio</t>
  </si>
  <si>
    <t>Aquí estaría siguiendo las recomendaciones</t>
  </si>
  <si>
    <t>Comparativos de costos de su empresa vs. el sector</t>
  </si>
  <si>
    <t>Calidad agua</t>
  </si>
  <si>
    <t>0 Ton - 8 Ton</t>
  </si>
  <si>
    <t>8 Ton - 22 Ton</t>
  </si>
  <si>
    <t>Realizar cálculo de la utilidad que deja cada cliente</t>
  </si>
  <si>
    <t>Mano de obra y mantenimiento</t>
  </si>
  <si>
    <t>Tramitar la concesión de agua o el permiso de ocupación de causes ante la CAR para obtener el derecho de utilizar el agua (cultivo en estánques) o para la construcción de obras que ocupen depósitos de agua (jaulas o jaulones)
Se recomienda:
- Identificar en la página del SUIT o en la de la CAR los requisitos
- Realizar el pago de la evaluación
- Conseguir y presentar los documentos requeridos
- Notificarse del Acto Administrativo de inicio ante la oficina de notificaciones (por correo electrónico o presencialmente)
- Dar respuesta a los posibles requerimientos adicionales
- Tener en cuenta la periodicidad para renovar, considerando que la solicitud puede tomar 126 días hábiles si todos los documentos están en orden
- Recuerde que debe tener todos los documentos y requisitos que exige tramitar la concesión o permiso, antes de realizar la gestión ante la CAR</t>
  </si>
  <si>
    <t>Gestionar la obtención de del registro pecuario de establecimientos acuícolas (RPEA) ante el ICA</t>
  </si>
  <si>
    <t>Realizar los trámites para obtener el registro pecuario de establecimientos acuícolas ante el ICA
Se recomienda:
- Identificar en el artículo 4 de la resolución 64 de 2016 del ICA, los requisitos para realizar el trámite
- Reunir la información requerida para realizar el trámite
- Solicitar de manera escrita o verbal el RPEA en la oficina del ICA más cercana
- Dar respuesta a los posibles requerimientos adicionales
- Tener en cuenta que semestralmente debe actualizar el inventario de animales, y que anualmente recibirá una visita de la entidad</t>
  </si>
  <si>
    <t>Identificar procesos que puedan ser automatizados y realizar la evaluación de la viabilidad técnica y económica de implementar nuevas tecnologías en las diferentes etapas del proceso productivo.
Se recomienda:
- Identificar los procesos que requieren mucho tiempo por su manualidad
- Calcular el costo de cada uno de los procesos
- Estudiar las opciones disponibles en el mercado
- Valorar los beneficios para la empresa con respecto a al valor de la inversión</t>
  </si>
  <si>
    <t>Analizar mejoras en la distribución y flujos de la planta (layout)</t>
  </si>
  <si>
    <t>Realizar estudios de viabilidad técnica-económica de implementar mejoras en la distribución de la planta, de modo que permita tener un mejor flujo de material como consecuencia de un menor estancamiento del producto.
Se recomienda:
- Realizar un levantamiento detallado de los flujos de personal, producto y materiales
- Analizar los volúmenes de producción actuales y previstos. Relacionar con los tiempos de cada puesto para determinar el número de puestos requeridos asegurando un flujo continuo
- Dimensionamiento del layout (dibujo de planos de distribución, circulación de material y personal)
- Identificar las diferencias con la distribución actual y planificar las posibles adecuaciones para su implementación
- Realizar la evaluación de costo beneficio de realizar las mejoras</t>
  </si>
  <si>
    <t>El porcentaje de utilización de su flota es bajo con respecto a las buenas prácticas (75%), le recomendamos analizar y evaluar la viabilidad económica de opciones para mejorar el uso y/o reducir los costos
Las principales actividades recomendadas son:
- Identificar los costos fijos (seguro, SOAT, personal, y depreciación) y variables (gasolina, llantas, peajes) en los que se incurre actualmente
- Definir el número de viajes semanales, rutas óptimas, frecuencia de entrega
- Identificar mejores escenarios y sus respectivos costos
- Evaluar beneficios y definir planes para su implementación
- Implementar las soluciones identificadas y mantener un control posterior</t>
  </si>
  <si>
    <t>Herramienta de autoevaluación del nivel de desarrollo de la cadena de abastecimiento para truchicultores</t>
  </si>
  <si>
    <t>Jaula</t>
  </si>
  <si>
    <t>Estanque</t>
  </si>
  <si>
    <t>Gestionar la obtención de la concesión de uso de agua, ocupación de cauce y/o vertimientos la Corporación Autonoma Regional</t>
  </si>
  <si>
    <t>Pond. Basica</t>
  </si>
  <si>
    <t>Pond. Otros</t>
  </si>
  <si>
    <t>Gestionar la obtención de requisitos de inocuidad de la planta y/o cultivo</t>
  </si>
  <si>
    <t>&gt;300 días</t>
  </si>
  <si>
    <t>&gt;350</t>
  </si>
  <si>
    <t>&lt;350</t>
  </si>
  <si>
    <t>&lt;300 días</t>
  </si>
  <si>
    <t>&gt;250 días</t>
  </si>
  <si>
    <t>&gt;500</t>
  </si>
  <si>
    <t>&lt;500</t>
  </si>
  <si>
    <t>&lt;250 días</t>
  </si>
  <si>
    <t>Tipo</t>
  </si>
  <si>
    <t>FC</t>
  </si>
  <si>
    <t>Ciclo</t>
  </si>
  <si>
    <t>Peso</t>
  </si>
  <si>
    <t>Recomendación</t>
  </si>
  <si>
    <t>CodUni</t>
  </si>
  <si>
    <t>Ciclo estanque</t>
  </si>
  <si>
    <t>Mayor a 300 días</t>
  </si>
  <si>
    <t>Menor a 300 días</t>
  </si>
  <si>
    <t>Ciclo Jaula</t>
  </si>
  <si>
    <t>Mayor a 250 días</t>
  </si>
  <si>
    <t>Menor a 250 días</t>
  </si>
  <si>
    <t>Peso estanque</t>
  </si>
  <si>
    <t>Peso Jaula</t>
  </si>
  <si>
    <t>Mayor a 350gr</t>
  </si>
  <si>
    <t>Menor a 350gr</t>
  </si>
  <si>
    <t>Mayor a 500gr</t>
  </si>
  <si>
    <t>Menor a 500gr</t>
  </si>
  <si>
    <t>CEstanque</t>
  </si>
  <si>
    <t>PEstanque</t>
  </si>
  <si>
    <t>CJaula</t>
  </si>
  <si>
    <t>PJaula</t>
  </si>
  <si>
    <t>SourceCulti</t>
  </si>
  <si>
    <t>RecFactor</t>
  </si>
  <si>
    <t>Factor</t>
  </si>
  <si>
    <t>Columna1</t>
  </si>
  <si>
    <t>Fijar unos indicadores de productividad y gestión para hacer seguimiento a su empresa</t>
  </si>
  <si>
    <t>Elaborar un plan de trabajo para mejorar el porcentaje de conversión de alimento a los niveles óptimos (1,2 Kg de alimento : 1 Kg de biomasa) obtenidos en el sector.
Las acciones a implementar son:
- Analizar los indicadores históricos
- Definir las acciones, tiempo, responsable, y frecuencia de seguimiento
- Implementar</t>
  </si>
  <si>
    <t>PRD-03: Evaluar la viabilidad de comprar un kit de medición de parámetros básicos de la calidad del agua</t>
  </si>
  <si>
    <t>Valorar el costo-beneficio que implica invertir en la compra de un kit para medir periódicamente los parámetros básicos de calidad de agua.
Las acciones a realizar son:
- Identificar las necesidades y las características que debe cumplir el kit
- Buscar y evaluar proveedores
- Definir la mejor opción
- Valorar y cuantificar el costo de contratar el servicio de medición con un tercero
- Valorar los beneficios para la empresa (aumento en la producción y aumento en la utilidad bruta) con respecto a al valor de la inversión (costo del kit) y con respecto a contratar el servicio de medición con un tercero
- De llegar a invertir en él, se recomienda implementar su medición diaria</t>
  </si>
  <si>
    <t>BAP/ BPM</t>
  </si>
  <si>
    <t>0</t>
  </si>
  <si>
    <t>Su último ciclo presentó una ganacia promedio diaria superior a la media del sector, lo que le permite sacar animales en menor tiempo o con mayor pesos que empresas similares</t>
  </si>
  <si>
    <t>Hay parámetros adicionales al alimento que están afectando su cultivo y que impactan en la relación entre el factor  de conversión de alimento y la ganacia promedio diaria. Le recomendamos revisar las condiciones de calidad de agua y parámetros zootécnicos</t>
  </si>
  <si>
    <t>Bueno_Bueno</t>
  </si>
  <si>
    <t>Regular_Regular</t>
  </si>
  <si>
    <t>Malo_Malo</t>
  </si>
  <si>
    <t>Bueno</t>
  </si>
  <si>
    <t>Malo</t>
  </si>
  <si>
    <t>Regular</t>
  </si>
  <si>
    <t>Columna2</t>
  </si>
  <si>
    <r>
      <t xml:space="preserve">Alerta, sus parámetros de conversión de alimento y ganancia promedio diaria son regualres respecto a empresas similares. Le recomendamos revisar de su programa de alimentación, parámetros zooténicos y de calidad de agua. Si mejora su nivel de ganancia de peso promedio diaria a los niveles de </t>
    </r>
    <r>
      <rPr>
        <b/>
        <sz val="11"/>
        <color theme="1"/>
        <rFont val="Calibri"/>
        <family val="2"/>
        <scheme val="minor"/>
      </rPr>
      <t>(2,2 en estánque o 2,5 en jaula)</t>
    </r>
    <r>
      <rPr>
        <sz val="11"/>
        <color theme="1"/>
        <rFont val="Calibri"/>
        <family val="2"/>
        <scheme val="minor"/>
      </rPr>
      <t xml:space="preserve"> promedio día.</t>
    </r>
  </si>
  <si>
    <t>Es necesario la revisión de su programa de alimentación, parámetros zooténicos y de calidad de agua porque su ganacia promedio diaria está por debajo del óptimo de cultivos similares al suyo. Si mejora su nivel de ganancia de peso promedio diaria a los niveles de (2,2 en estánque o 2,5 en jaula) promedio día.</t>
  </si>
  <si>
    <t>Nombre de la Empresa</t>
  </si>
  <si>
    <t>Tipo de cultivo</t>
  </si>
  <si>
    <t>Nivel de producción Anual (en toneladas)</t>
  </si>
  <si>
    <t>¿Conoce el peso de su cosecha, consumos del ciclo, duración del ciclo y el peso promedio por animal?</t>
  </si>
  <si>
    <t>¿Cuenta con un manual de procedimientos para el cultivo?</t>
  </si>
  <si>
    <t>¿Cuenta con un manual de procedimientos para la planta?</t>
  </si>
  <si>
    <t>¿Lleva usted registro de los costos de producción en su empresa?</t>
  </si>
  <si>
    <t>¿Tiene indicadores de productividad y gestión para sus procesos?</t>
  </si>
  <si>
    <t>Indique el porcentaje de mortalidad promedio del mes que se presenta en su cultivo</t>
  </si>
  <si>
    <t>¿Mide usted el oxígeno, ph y temperatura del agua?</t>
  </si>
  <si>
    <t>¿Mide usted otros indicadores de calidad del agua?</t>
  </si>
  <si>
    <t>¿Con qué frecuencia revisa los otros indicadores?</t>
  </si>
  <si>
    <t>¿Cuenta con transporte propio para movilizar su producción y/o insumos?</t>
  </si>
  <si>
    <t>¿Conserva su producto refrigerado desde que lo cosecha hasta que lo entrega al cliente?</t>
  </si>
  <si>
    <t>Requisitos de inocuidad</t>
  </si>
  <si>
    <t>Respuesta</t>
  </si>
  <si>
    <t>Info. Gral</t>
  </si>
  <si>
    <t>Factor de conversión de Kg de alimento balanceado a Kg de biomasa por ciclo.</t>
  </si>
  <si>
    <t>* Alevinos %</t>
  </si>
  <si>
    <t>* Alimento %</t>
  </si>
  <si>
    <t>El diseño de la infraestructura de su lugar de procesamiento permite el libre tráfico de personal con producto sin encontrarse con obstáculos (cajas, muebles, productos, etc.)</t>
  </si>
  <si>
    <t>* En caso afirmativo, ¿cuál es la ocupación de su transporte?</t>
  </si>
  <si>
    <t>* ¿De qué manera lleva este registro?</t>
  </si>
  <si>
    <t>* ¿Con qué frecuencia revisa sus indicadores?</t>
  </si>
  <si>
    <t>* Peso de la cosecha</t>
  </si>
  <si>
    <t>* Consumo de alimento por ciclo</t>
  </si>
  <si>
    <t>* Peso inicial por unidad</t>
  </si>
  <si>
    <t>* Peso final por unidad</t>
  </si>
  <si>
    <t>* Duración del ciclo</t>
  </si>
  <si>
    <t>Producción/ Transformación</t>
  </si>
  <si>
    <t>* BAP</t>
  </si>
  <si>
    <t>* ASC</t>
  </si>
  <si>
    <t>* GlobalGAP</t>
  </si>
  <si>
    <t>* NTC 5700</t>
  </si>
  <si>
    <t>* Ninguna</t>
  </si>
  <si>
    <t>* HACCP</t>
  </si>
  <si>
    <t>* Ninguno</t>
  </si>
  <si>
    <t>* BPM</t>
  </si>
  <si>
    <t>* Viva</t>
  </si>
  <si>
    <t>* Entera</t>
  </si>
  <si>
    <t>* Eviscerada</t>
  </si>
  <si>
    <t>* Deshuesada</t>
  </si>
  <si>
    <t>* Mariposa</t>
  </si>
  <si>
    <t>* Filete</t>
  </si>
  <si>
    <t>* Valor agregado</t>
  </si>
  <si>
    <t>Mercados atendidos</t>
  </si>
  <si>
    <t>* Otro productor</t>
  </si>
  <si>
    <t>* Comercializador especializado</t>
  </si>
  <si>
    <t>* Comercializador de plaza/ cliente directo</t>
  </si>
  <si>
    <t>* Hoteles y restaurantes</t>
  </si>
  <si>
    <t>* Exportación</t>
  </si>
  <si>
    <t>* Institucionales</t>
  </si>
  <si>
    <t>* Supermercados</t>
  </si>
  <si>
    <t>Ins. y Distribución</t>
  </si>
  <si>
    <t>* Permiso CAR</t>
  </si>
  <si>
    <t>* Permiso expedido por la AUNAP</t>
  </si>
  <si>
    <t>* Registro unidades pecuarias ICA</t>
  </si>
  <si>
    <t>* Productos de valor agregado</t>
  </si>
  <si>
    <t>* Eviscerado</t>
  </si>
  <si>
    <t>* Fileteado</t>
  </si>
  <si>
    <t>* No cuenta con maquinaria</t>
  </si>
  <si>
    <t>* Poscosecha %</t>
  </si>
  <si>
    <t>* Procesamiento %</t>
  </si>
  <si>
    <t>* Comercialización %</t>
  </si>
  <si>
    <t>Manual de procesos</t>
  </si>
  <si>
    <t>Registro de datos</t>
  </si>
  <si>
    <t>Factor de conversión</t>
  </si>
  <si>
    <t>Calidad de agua</t>
  </si>
  <si>
    <t>Distribución de planta</t>
  </si>
  <si>
    <t>Insumos</t>
  </si>
  <si>
    <t>Recomendaciones</t>
  </si>
  <si>
    <t>* M. Obra y mantenimiento %</t>
  </si>
  <si>
    <t>Se recomienda implementar indicadores relevantes para la gestión que le aporten información para controlar, evaluar y tomar decisiones.</t>
  </si>
  <si>
    <t xml:space="preserve">Evaluar la rentabilidad de los clientes es muy recomendable para enfocar los esfuerzos, ventas en clientes sin rentabilidad no dejan beneficios para el negocio. </t>
  </si>
  <si>
    <t>Los comercialzadores especializados, supermercados, hoteles y restaurantes son los mercados donde mejor se paga por el producto, llegando a pagar entre un 20% y un 40% más que el precio que paga un comercializador de la plaza</t>
  </si>
  <si>
    <t>Por su volúmen de compra pudiera ser poco atractivo para las casas de alimentos y tener riesgos con las entregas. Se recomienda evaluar viabilidad de asociarse con otros piscicultores de la región para mejorar su capacidad de negociación.</t>
  </si>
  <si>
    <t>Podría incorporar otros productos de valor agregado en su portafolio.</t>
  </si>
  <si>
    <t>El transporte es tercerizado.</t>
  </si>
  <si>
    <t>GZ</t>
  </si>
  <si>
    <t>Una buena distribución (layout) minimiza el riesgo de accidentes laborales asociados al ubicación de las máquinas.</t>
  </si>
  <si>
    <t>El no realizar la medición de calidad de agua puede estar generándole pérdidas a la empresa, es importante su medición como indicador relevante para la sostenibilidad del negocio.</t>
  </si>
  <si>
    <r>
      <t>3. Analizar las acciones recomendadas haciendo click en el botón "</t>
    </r>
    <r>
      <rPr>
        <u/>
        <sz val="17"/>
        <rFont val="Segoe UI Semibold"/>
        <family val="2"/>
      </rPr>
      <t>Ver acciones recomendadas</t>
    </r>
    <r>
      <rPr>
        <sz val="17"/>
        <rFont val="Segoe UI Semibold"/>
        <family val="2"/>
      </rPr>
      <t>". Recuerde que estos resultados son privados y nadie más que usted tendrá acceso a ellos.</t>
    </r>
  </si>
  <si>
    <t>La implementación de maquinaria en el proceso productivo permite procesar el producto de una manera estandarizada y rápida, eliminando los desperdicios producidos por el nivel del experticia y estado de ánimo del personal.</t>
  </si>
  <si>
    <t xml:space="preserve">¿Con qué frecuencia revisa el oxígeno, ph y temperatura? </t>
  </si>
  <si>
    <t>La ausencia de sistema de costos le puede estar haciendo incurrir en demoras en tiempo para evaluar variaciones y los análisis esporádicos de los mismos no permiten gestionar su productividad.</t>
  </si>
  <si>
    <t>Como parte de la formalización del sector le recomendamos que haga la gestión ante la Aunap para obtener el permiso.</t>
  </si>
  <si>
    <t>Hay parámetros adicionales al alimento que están afectando su cultivo y que impactan en la relación entre el factor  de conversión de alimento y la ganancia promedio diaria. Le recomendamos revisar las condiciones de calidad de agua y parámetros zootécnicos.</t>
  </si>
  <si>
    <t>HACCP es un sistema de administración en el que se aborda la seguridad alimentaria a través de la identificación, análisis y control de los peligros. Contar con ella permite llegar a mercados de mayor valor agregado en el ámbito nacional (cadenas de restaurantes, hoteles y supermercados). Esta certificación es indispensable  para exportar.</t>
  </si>
  <si>
    <t>Fijar las acciones y las actividades que permitan registrar los principales costos y variables de la empresa para conocer el estado de la compañía  que permita tomar decisiones para mejorar.
Las principales actividades que recomendamos son:
- Establecer la información que se desea registrar
- Fijar la frecuencia y el formato que se utilizará para registrar la información
- La administración de estos registros deberá ser preferiblementeen formato digital
- Definir las personas responsables de registrar la información
- Hacer seguimiento</t>
  </si>
  <si>
    <t>Definir y establecer las mediciones de los indicadores de mayor importancia propuestos.
- Porcentaje de mortalidad del lote, factor de conversión de alimento, oxígeno disuelto, duración del ciclo de producción, ganancia de peso, costo del alimento por kilo producido, costo de producción por kilo producido y/o procesado, utilidad por kilo vendido
- La administración de estos registros debería ser de preferencia digital
- Definir las personas responsables de registrar la información
- Hacer seguimiento
- Se recomienda una frecuencia como mínimo semanal, la mejor práctica es realizarla diaria.</t>
  </si>
  <si>
    <t>Definir la manera como se deben realizar los principales procesos de su empresa para asegurar que siempre se realicen de la misma forma.
Para crear un manual de procesos, se recomienda:
- Identificar todos los procesos que se realizan en la organización
- Identificar las características de cada proceso
- Determinar la mejor manera de realizar cada actividad
- Definir el responsable de actualizarlo
- Fijar la frecuencia de actualización
- Documentar y aplicar</t>
  </si>
  <si>
    <t>Elaborar un plan de trabajo para disminuir el porcentaje de mortalidad de su cultivo a los niveles óptimos (tasa inferior al 3%) obtenidos en el sector.
Las acciones a implementar son:
- Analizar los indicadores históricos de mortalidad y de calidad del agua
- Definir las acciones, tiempo, responsable y frecuencia de seguimiento
- Implementar</t>
  </si>
  <si>
    <t>Tramitar el permiso de la Aunap para desarrollar la actividad productiva de la empresa
Se recomienda:
- Identificar los requisitos en la página del SUIT o en la de la Aunap (www.aunap.gov.co/tramites/) 
- Conseguir y presentar los documentos requeridos
- Dar respuesta a los posibles requerimientos adicionales
- Tener en cuenta la periodicidad para renovar, considerando que la solicitud toma 15 días hábiles si todos los documentos están en orden
- Recuerde que debe tener todos los documentos y requisitos que exige tramitar el permiso, antes de realizar la gestión ante la Aunap</t>
  </si>
  <si>
    <t>Analizar e identificar los factores claves para implementar compras conjuntas de alimento con otros piscicultores de la zona, definiendo y estructurando las normas y condiciones de funcionamiento que permitan asegurar la estrategia en el largo plazo.
Las principales actividades que se deben realizar son:
- Identificar las restricciones y costos relacionados con la compra conjunta de alimento para verificar si es una idea viable.
- Buscar empresas aliadas
- Buscar y negociar con proveedor
- Calcular los beneficios de la compra (descuentos, menor costo de transporte) y los costos asociados (bodega para almacenamiento común, vigilante)
- Determinar las reglas y normas que deben cumplir todas las empresas que hacen parte de la iniciativa
-Realizar un piloto de compra, haciendo una valoración de los beneficios percibidos</t>
  </si>
  <si>
    <t>Si cuenta con exceso de producto, recomendamos evaluar costo - beneficio de ampliar los mercados atendidos.
Para atender nuevos mercados se deben realizar las siguientes acciones:
- Definir el mercado objetivo
- Identificar posibles clientes y realizar visitas comerciales
- Valorar el precio de compra, los días de pago de facturas, el costo de entrega y producción
- Identificar y evaluar inversiones en producción y logística
- Realizar un caso de negocio
- De ser favorable, definir plan de implementación</t>
  </si>
  <si>
    <t>Identificar, analizar y valorar los costos incurridos en la atención de los distintos clientes, evaluando y calculando su rentabilidad
Recomendamos:
- Obtener información de volumen, precio de venta, días de cartera, costos de producto, costos logísticos y frecuencia de compra para cada cliente
- Calcular costo y margen
- Clasificar los clientes de acuerdo a su margen
- Definir estrategias para cada segmento</t>
  </si>
  <si>
    <t>Evaluar costo beneficio de ampliar el portafolio actual para incorporar productos de mayor valor agregado
Para atender nuevos mercados se deben realizar las siguientes acciones:
- Identificar mercados donde se vendan productos de valor agregado
- Identificar posibles clientes y realizar visitas comerciales
- Valorar el precio de compra, los días de pago de facturas y el costo de entrega y producción.
- Identificar y evaluar inversiones en producción y logística
- Realizar un caso de negocio
- De ser favorable, definir plan de implementación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</si>
</sst>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quot;$&quot;\ * #,##0_);_(&quot;$&quot;\ * \(#,##0\);_(&quot;$&quot;\ * &quot;-&quot;??_);_(@_)"/>
  </numFmts>
  <fonts count="43" x14ac:knownFonts="1">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0.5"/>
      <color theme="1"/>
      <name val="Calibri"/>
      <family val="2"/>
      <scheme val="minor"/>
    </font>
    <font>
      <sz val="10.5"/>
      <color theme="1"/>
      <name val="Calibri"/>
      <family val="2"/>
      <scheme val="minor"/>
    </font>
    <font>
      <sz val="8"/>
      <color rgb="FF000000"/>
      <name val="Segoe UI"/>
      <family val="2"/>
    </font>
    <font>
      <sz val="11"/>
      <name val="Calibri"/>
      <family val="2"/>
      <scheme val="minor"/>
    </font>
    <font>
      <sz val="11"/>
      <color rgb="FF006100"/>
      <name val="Calibri"/>
      <family val="2"/>
      <scheme val="minor"/>
    </font>
    <font>
      <sz val="11"/>
      <color theme="0"/>
      <name val="Calibri"/>
      <family val="2"/>
      <scheme val="minor"/>
    </font>
    <font>
      <sz val="9"/>
      <name val="Calibri"/>
      <family val="2"/>
      <scheme val="minor"/>
    </font>
    <font>
      <b/>
      <sz val="9"/>
      <name val="Calibri"/>
      <family val="2"/>
      <scheme val="minor"/>
    </font>
    <font>
      <sz val="12"/>
      <name val="Calibri"/>
      <family val="2"/>
      <scheme val="minor"/>
    </font>
    <font>
      <sz val="12"/>
      <color theme="1"/>
      <name val="Calibri"/>
      <family val="2"/>
      <scheme val="minor"/>
    </font>
    <font>
      <sz val="11"/>
      <color theme="1"/>
      <name val="Calibri"/>
      <family val="2"/>
      <scheme val="minor"/>
    </font>
    <font>
      <sz val="10"/>
      <color theme="1"/>
      <name val="Segoe UI"/>
      <family val="2"/>
    </font>
    <font>
      <sz val="11"/>
      <color rgb="FF006100"/>
      <name val="Segoe UI"/>
      <family val="2"/>
    </font>
    <font>
      <sz val="11"/>
      <color theme="1"/>
      <name val="Segoe UI"/>
      <family val="2"/>
    </font>
    <font>
      <sz val="11"/>
      <color theme="0"/>
      <name val="Segoe UI"/>
      <family val="2"/>
    </font>
    <font>
      <sz val="10"/>
      <color rgb="FF006100"/>
      <name val="Segoe UI"/>
      <family val="2"/>
    </font>
    <font>
      <sz val="10"/>
      <color rgb="FF006100"/>
      <name val="Segoe UI Light"/>
      <family val="2"/>
    </font>
    <font>
      <sz val="11"/>
      <color rgb="FF006100"/>
      <name val="Segoe UI Light"/>
      <family val="2"/>
    </font>
    <font>
      <sz val="11"/>
      <color theme="1"/>
      <name val="Segoe UI Light"/>
      <family val="2"/>
    </font>
    <font>
      <sz val="11"/>
      <color theme="0"/>
      <name val="Segoe UI Light"/>
      <family val="2"/>
    </font>
    <font>
      <sz val="11"/>
      <color theme="1"/>
      <name val="Impact"/>
      <family val="2"/>
    </font>
    <font>
      <sz val="20"/>
      <color theme="0"/>
      <name val="Impact"/>
      <family val="2"/>
    </font>
    <font>
      <sz val="10"/>
      <name val="Segoe UI"/>
      <family val="2"/>
    </font>
    <font>
      <sz val="10"/>
      <color theme="1"/>
      <name val="Calibri"/>
      <family val="2"/>
      <scheme val="minor"/>
    </font>
    <font>
      <b/>
      <sz val="10"/>
      <color theme="1"/>
      <name val="Segoe UI Light"/>
      <family val="2"/>
    </font>
    <font>
      <sz val="10"/>
      <color theme="1"/>
      <name val="Segoe UI Semibold"/>
      <family val="2"/>
    </font>
    <font>
      <b/>
      <sz val="14"/>
      <color theme="0"/>
      <name val="Segoe UI"/>
      <family val="2"/>
    </font>
    <font>
      <sz val="11"/>
      <name val="Segoe UI Semibold"/>
      <family val="2"/>
    </font>
    <font>
      <sz val="16"/>
      <color theme="0"/>
      <name val="Segoe UI Semibold"/>
      <family val="2"/>
    </font>
    <font>
      <b/>
      <sz val="10"/>
      <color theme="0"/>
      <name val="Segoe UI"/>
      <family val="2"/>
    </font>
    <font>
      <b/>
      <sz val="10"/>
      <name val="Segoe UI"/>
      <family val="2"/>
    </font>
    <font>
      <sz val="17"/>
      <name val="Segoe UI Semibold"/>
      <family val="2"/>
    </font>
    <font>
      <u/>
      <sz val="17"/>
      <name val="Segoe UI Semibold"/>
      <family val="2"/>
    </font>
    <font>
      <b/>
      <u/>
      <sz val="17"/>
      <name val="Segoe UI Semibold"/>
      <family val="2"/>
    </font>
    <font>
      <sz val="10"/>
      <color rgb="FF000000"/>
      <name val="Arial"/>
      <family val="2"/>
    </font>
    <font>
      <b/>
      <sz val="9"/>
      <color theme="0"/>
      <name val="Calibri"/>
      <family val="2"/>
      <scheme val="minor"/>
    </font>
    <font>
      <b/>
      <sz val="9"/>
      <color theme="1"/>
      <name val="Calibri"/>
      <family val="2"/>
      <scheme val="minor"/>
    </font>
    <font>
      <b/>
      <u/>
      <sz val="9"/>
      <color theme="1"/>
      <name val="Calibri"/>
      <family val="2"/>
      <scheme val="minor"/>
    </font>
    <font>
      <sz val="9"/>
      <color theme="1"/>
      <name val="Calibri"/>
      <family val="2"/>
      <scheme val="minor"/>
    </font>
  </fonts>
  <fills count="28">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6EFCE"/>
      </patternFill>
    </fill>
    <fill>
      <patternFill patternType="solid">
        <fgColor theme="4"/>
        <bgColor theme="4"/>
      </patternFill>
    </fill>
    <fill>
      <patternFill patternType="solid">
        <fgColor theme="4" tint="0.59999389629810485"/>
        <bgColor indexed="64"/>
      </patternFill>
    </fill>
    <fill>
      <patternFill patternType="solid">
        <fgColor rgb="FF73BCDF"/>
        <bgColor indexed="64"/>
      </patternFill>
    </fill>
    <fill>
      <patternFill patternType="solid">
        <fgColor rgb="FF277EA9"/>
        <bgColor indexed="64"/>
      </patternFill>
    </fill>
    <fill>
      <patternFill patternType="solid">
        <fgColor rgb="FF0F3041"/>
        <bgColor indexed="64"/>
      </patternFill>
    </fill>
    <fill>
      <patternFill patternType="solid">
        <fgColor rgb="FF92CAE6"/>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rgb="FFFFFF00"/>
        <bgColor theme="6" tint="0.59999389629810485"/>
      </patternFill>
    </fill>
    <fill>
      <patternFill patternType="solid">
        <fgColor rgb="FF1F4E78"/>
        <bgColor indexed="64"/>
      </patternFill>
    </fill>
    <fill>
      <patternFill patternType="solid">
        <fgColor rgb="FF4D7293"/>
        <bgColor indexed="64"/>
      </patternFill>
    </fill>
    <fill>
      <patternFill patternType="solid">
        <fgColor rgb="FF7B95AE"/>
        <bgColor indexed="64"/>
      </patternFill>
    </fill>
    <fill>
      <patternFill patternType="solid">
        <fgColor rgb="FFA9B9C9"/>
        <bgColor indexed="64"/>
      </patternFill>
    </fill>
    <fill>
      <patternFill patternType="solid">
        <fgColor rgb="FFD6DCE4"/>
        <bgColor indexed="64"/>
      </patternFill>
    </fill>
    <fill>
      <patternFill patternType="solid">
        <fgColor rgb="FF183D5E"/>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249977111117893"/>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ck">
        <color theme="0"/>
      </left>
      <right style="thick">
        <color theme="0"/>
      </right>
      <top style="thick">
        <color theme="0"/>
      </top>
      <bottom style="thick">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thin">
        <color theme="0" tint="-0.14999847407452621"/>
      </left>
      <right/>
      <top/>
      <bottom/>
      <diagonal/>
    </border>
    <border>
      <left/>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8" fillId="8" borderId="0" applyNumberFormat="0" applyBorder="0" applyAlignment="0" applyProtection="0"/>
    <xf numFmtId="9" fontId="14" fillId="0" borderId="0" applyFont="0" applyFill="0" applyBorder="0" applyAlignment="0" applyProtection="0"/>
    <xf numFmtId="164" fontId="14" fillId="0" borderId="0" applyFont="0" applyFill="0" applyBorder="0" applyAlignment="0" applyProtection="0"/>
    <xf numFmtId="0" fontId="38" fillId="0" borderId="0"/>
  </cellStyleXfs>
  <cellXfs count="168">
    <xf numFmtId="0" fontId="0" fillId="0" borderId="0" xfId="0"/>
    <xf numFmtId="0" fontId="2" fillId="0" borderId="0" xfId="0" applyFont="1"/>
    <xf numFmtId="0" fontId="0" fillId="4" borderId="0" xfId="0" applyFill="1"/>
    <xf numFmtId="0" fontId="0" fillId="4" borderId="0" xfId="0" applyFill="1" applyBorder="1" applyAlignment="1">
      <alignment vertical="center"/>
    </xf>
    <xf numFmtId="0" fontId="0" fillId="4" borderId="0" xfId="0" applyFill="1" applyAlignment="1"/>
    <xf numFmtId="0" fontId="5" fillId="4" borderId="0" xfId="0" applyFont="1" applyFill="1"/>
    <xf numFmtId="0" fontId="4" fillId="4" borderId="0" xfId="0" applyFont="1" applyFill="1" applyAlignment="1"/>
    <xf numFmtId="0" fontId="5" fillId="0" borderId="0" xfId="0" applyFont="1" applyFill="1"/>
    <xf numFmtId="0" fontId="0" fillId="0" borderId="0" xfId="0" applyFill="1"/>
    <xf numFmtId="0" fontId="1" fillId="4" borderId="0" xfId="0" applyFont="1" applyFill="1" applyAlignment="1">
      <alignment vertical="center"/>
    </xf>
    <xf numFmtId="0" fontId="4" fillId="4" borderId="10" xfId="0" applyFont="1" applyFill="1" applyBorder="1"/>
    <xf numFmtId="0" fontId="5" fillId="4" borderId="10" xfId="0" applyFont="1" applyFill="1" applyBorder="1"/>
    <xf numFmtId="0" fontId="0" fillId="0" borderId="0" xfId="0" applyNumberFormat="1"/>
    <xf numFmtId="9" fontId="0" fillId="0" borderId="0" xfId="0" applyNumberFormat="1"/>
    <xf numFmtId="0" fontId="7" fillId="0" borderId="0" xfId="0" applyFont="1" applyFill="1" applyBorder="1"/>
    <xf numFmtId="0" fontId="1" fillId="9" borderId="15" xfId="0" applyFont="1" applyFill="1" applyBorder="1"/>
    <xf numFmtId="0" fontId="1" fillId="9" borderId="16" xfId="0" applyFont="1" applyFill="1" applyBorder="1"/>
    <xf numFmtId="0" fontId="1" fillId="9" borderId="17" xfId="0" applyFont="1" applyFill="1" applyBorder="1"/>
    <xf numFmtId="0" fontId="0" fillId="0" borderId="15" xfId="0" applyFont="1" applyBorder="1"/>
    <xf numFmtId="0" fontId="0" fillId="0" borderId="16" xfId="0" applyFont="1" applyBorder="1"/>
    <xf numFmtId="0" fontId="0" fillId="0" borderId="18" xfId="0" applyFont="1" applyBorder="1"/>
    <xf numFmtId="0" fontId="1" fillId="0" borderId="0" xfId="0" applyFont="1" applyFill="1" applyBorder="1"/>
    <xf numFmtId="0" fontId="10" fillId="0" borderId="0" xfId="0" applyFont="1" applyFill="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10" borderId="0" xfId="0" applyFont="1" applyFill="1" applyAlignment="1">
      <alignment horizontal="center" vertical="center" wrapText="1"/>
    </xf>
    <xf numFmtId="0" fontId="12" fillId="7" borderId="0" xfId="0" applyFont="1" applyFill="1" applyAlignment="1">
      <alignment horizontal="center" vertical="center" wrapText="1"/>
    </xf>
    <xf numFmtId="0" fontId="0" fillId="0" borderId="0" xfId="0" applyFont="1" applyFill="1" applyBorder="1"/>
    <xf numFmtId="9" fontId="0" fillId="0" borderId="0" xfId="2" applyFont="1"/>
    <xf numFmtId="1" fontId="0" fillId="0" borderId="0" xfId="0" applyNumberFormat="1"/>
    <xf numFmtId="0" fontId="0" fillId="11" borderId="0" xfId="0" applyFill="1"/>
    <xf numFmtId="0" fontId="0" fillId="3" borderId="0" xfId="0" applyFill="1"/>
    <xf numFmtId="0" fontId="0" fillId="6" borderId="0" xfId="0" applyFill="1"/>
    <xf numFmtId="0" fontId="16" fillId="0" borderId="0" xfId="1" applyFont="1" applyFill="1"/>
    <xf numFmtId="0" fontId="17" fillId="0" borderId="0" xfId="0" applyFont="1" applyFill="1"/>
    <xf numFmtId="0" fontId="18" fillId="0" borderId="0" xfId="1" applyFont="1" applyFill="1"/>
    <xf numFmtId="0" fontId="17" fillId="0" borderId="0" xfId="0" applyFont="1" applyAlignment="1">
      <alignment vertical="center" wrapText="1"/>
    </xf>
    <xf numFmtId="0" fontId="16" fillId="0" borderId="0" xfId="1" applyFont="1" applyFill="1" applyAlignment="1">
      <alignment vertical="center"/>
    </xf>
    <xf numFmtId="0" fontId="16" fillId="0" borderId="0" xfId="1" applyNumberFormat="1" applyFont="1" applyFill="1"/>
    <xf numFmtId="0" fontId="21" fillId="11" borderId="0" xfId="1" applyFont="1" applyFill="1" applyAlignment="1">
      <alignment vertical="center"/>
    </xf>
    <xf numFmtId="0" fontId="19" fillId="11" borderId="0" xfId="1" applyFont="1" applyFill="1" applyAlignment="1">
      <alignment horizontal="left" indent="1"/>
    </xf>
    <xf numFmtId="0" fontId="19" fillId="11" borderId="0" xfId="1" applyNumberFormat="1" applyFont="1" applyFill="1" applyAlignment="1">
      <alignment horizontal="left" indent="1"/>
    </xf>
    <xf numFmtId="0" fontId="15" fillId="0" borderId="0" xfId="0" applyFont="1" applyFill="1" applyAlignment="1">
      <alignment horizontal="left" vertical="center" wrapText="1" indent="1"/>
    </xf>
    <xf numFmtId="0" fontId="22" fillId="11" borderId="0" xfId="0" applyFont="1" applyFill="1" applyAlignment="1">
      <alignment horizontal="left" vertical="center" indent="1"/>
    </xf>
    <xf numFmtId="0" fontId="23" fillId="11" borderId="0" xfId="1" applyFont="1" applyFill="1" applyAlignment="1">
      <alignment horizontal="left" vertical="center" indent="1"/>
    </xf>
    <xf numFmtId="0" fontId="0" fillId="13" borderId="0" xfId="0" applyFill="1"/>
    <xf numFmtId="0" fontId="24" fillId="11" borderId="0" xfId="0" applyFont="1" applyFill="1"/>
    <xf numFmtId="0" fontId="25" fillId="13" borderId="0" xfId="0" applyFont="1" applyFill="1" applyAlignment="1">
      <alignment horizontal="left" vertical="center" indent="1"/>
    </xf>
    <xf numFmtId="0" fontId="0" fillId="11" borderId="0" xfId="0" applyFill="1" applyAlignment="1">
      <alignment horizontal="left" vertical="center" indent="1"/>
    </xf>
    <xf numFmtId="0" fontId="27" fillId="11" borderId="0" xfId="0" applyFont="1" applyFill="1" applyAlignment="1">
      <alignment wrapText="1"/>
    </xf>
    <xf numFmtId="0" fontId="20" fillId="11" borderId="0" xfId="0" applyFont="1" applyFill="1" applyAlignment="1">
      <alignment vertical="center" wrapText="1"/>
    </xf>
    <xf numFmtId="0" fontId="28" fillId="12" borderId="0" xfId="0" applyFont="1" applyFill="1" applyAlignment="1">
      <alignment horizontal="center" vertical="center" wrapText="1"/>
    </xf>
    <xf numFmtId="0" fontId="29" fillId="0" borderId="0" xfId="0" applyFont="1" applyFill="1" applyAlignment="1">
      <alignment horizontal="left" vertical="center" wrapText="1" indent="1"/>
    </xf>
    <xf numFmtId="0" fontId="26" fillId="0" borderId="0" xfId="1" applyFont="1" applyFill="1" applyAlignment="1">
      <alignment horizontal="left" vertical="center" wrapText="1" indent="1"/>
    </xf>
    <xf numFmtId="0" fontId="0" fillId="14" borderId="0" xfId="0" applyFill="1"/>
    <xf numFmtId="0" fontId="9" fillId="3" borderId="0" xfId="0" applyFont="1" applyFill="1" applyBorder="1"/>
    <xf numFmtId="0" fontId="31" fillId="6" borderId="0" xfId="0" applyFont="1" applyFill="1"/>
    <xf numFmtId="0" fontId="30" fillId="3" borderId="21" xfId="0" applyFont="1" applyFill="1" applyBorder="1" applyAlignment="1">
      <alignment vertical="center"/>
    </xf>
    <xf numFmtId="0" fontId="30" fillId="3" borderId="22" xfId="0" applyFont="1" applyFill="1" applyBorder="1" applyAlignment="1">
      <alignment vertical="center"/>
    </xf>
    <xf numFmtId="0" fontId="30" fillId="3" borderId="23" xfId="0" applyFont="1" applyFill="1" applyBorder="1" applyAlignment="1">
      <alignment vertical="center"/>
    </xf>
    <xf numFmtId="0" fontId="31" fillId="3" borderId="0" xfId="0" applyFont="1" applyFill="1" applyBorder="1" applyAlignment="1">
      <alignment horizontal="left" vertical="center" wrapText="1"/>
    </xf>
    <xf numFmtId="0" fontId="9" fillId="0" borderId="0" xfId="0" applyFont="1" applyFill="1" applyBorder="1"/>
    <xf numFmtId="0" fontId="9" fillId="0" borderId="0" xfId="0" applyFont="1"/>
    <xf numFmtId="165" fontId="0" fillId="6" borderId="0" xfId="3" applyNumberFormat="1" applyFont="1" applyFill="1"/>
    <xf numFmtId="165" fontId="0" fillId="6" borderId="0" xfId="0" applyNumberFormat="1" applyFill="1"/>
    <xf numFmtId="2" fontId="0" fillId="6" borderId="0" xfId="0" applyNumberFormat="1" applyFill="1"/>
    <xf numFmtId="0" fontId="15" fillId="15" borderId="0" xfId="0" applyFont="1" applyFill="1" applyAlignment="1">
      <alignment horizontal="left" vertical="center" indent="1"/>
    </xf>
    <xf numFmtId="0" fontId="29" fillId="15" borderId="0" xfId="0" applyFont="1" applyFill="1" applyAlignment="1">
      <alignment horizontal="left" vertical="center" indent="1"/>
    </xf>
    <xf numFmtId="0" fontId="15" fillId="16" borderId="0" xfId="0" applyFont="1" applyFill="1" applyAlignment="1">
      <alignment horizontal="left" vertical="center" indent="1"/>
    </xf>
    <xf numFmtId="0" fontId="29" fillId="16" borderId="0" xfId="0" applyFont="1" applyFill="1" applyAlignment="1">
      <alignment horizontal="left" vertical="center" indent="1"/>
    </xf>
    <xf numFmtId="0" fontId="0" fillId="0" borderId="0" xfId="0" quotePrefix="1" applyFont="1" applyFill="1" applyBorder="1"/>
    <xf numFmtId="0" fontId="15" fillId="17" borderId="0" xfId="0" applyFont="1" applyFill="1" applyAlignment="1">
      <alignment horizontal="left" vertical="center" indent="1"/>
    </xf>
    <xf numFmtId="0" fontId="33" fillId="19" borderId="20" xfId="0" applyFont="1" applyFill="1" applyBorder="1" applyAlignment="1">
      <alignment horizontal="left" vertical="center" wrapText="1" indent="1"/>
    </xf>
    <xf numFmtId="0" fontId="33" fillId="18" borderId="20" xfId="0" applyFont="1" applyFill="1" applyBorder="1" applyAlignment="1">
      <alignment horizontal="left" vertical="center" wrapText="1" indent="1"/>
    </xf>
    <xf numFmtId="49" fontId="0" fillId="0" borderId="0" xfId="0" applyNumberFormat="1"/>
    <xf numFmtId="49" fontId="2" fillId="0" borderId="0" xfId="0" applyNumberFormat="1" applyFont="1"/>
    <xf numFmtId="0" fontId="0" fillId="0" borderId="0" xfId="0" applyAlignment="1"/>
    <xf numFmtId="0" fontId="33" fillId="20" borderId="20" xfId="0" applyFont="1" applyFill="1" applyBorder="1" applyAlignment="1">
      <alignment horizontal="left" vertical="center" wrapText="1" indent="1"/>
    </xf>
    <xf numFmtId="0" fontId="34" fillId="21" borderId="20" xfId="0" applyFont="1" applyFill="1" applyBorder="1" applyAlignment="1">
      <alignment horizontal="left" vertical="center" wrapText="1" indent="1"/>
    </xf>
    <xf numFmtId="0" fontId="34" fillId="22" borderId="20" xfId="0" applyFont="1" applyFill="1" applyBorder="1" applyAlignment="1">
      <alignment horizontal="left" vertical="center" wrapText="1" indent="1"/>
    </xf>
    <xf numFmtId="0" fontId="30" fillId="3" borderId="0" xfId="0" applyFont="1" applyFill="1" applyBorder="1" applyAlignment="1">
      <alignment vertical="center"/>
    </xf>
    <xf numFmtId="0" fontId="0" fillId="24" borderId="0" xfId="0" applyFill="1"/>
    <xf numFmtId="0" fontId="0" fillId="25" borderId="0" xfId="0" applyFill="1"/>
    <xf numFmtId="0" fontId="0" fillId="0" borderId="0" xfId="0" quotePrefix="1" applyNumberFormat="1"/>
    <xf numFmtId="0" fontId="0" fillId="0" borderId="0" xfId="0" quotePrefix="1"/>
    <xf numFmtId="0" fontId="0" fillId="26" borderId="19" xfId="0" applyFont="1" applyFill="1" applyBorder="1"/>
    <xf numFmtId="0" fontId="0" fillId="10" borderId="0" xfId="0" applyFill="1"/>
    <xf numFmtId="9" fontId="0" fillId="0" borderId="0" xfId="2" applyFont="1" applyFill="1"/>
    <xf numFmtId="0" fontId="0" fillId="0" borderId="0" xfId="0" applyFill="1" applyAlignment="1">
      <alignment vertical="center" wrapText="1"/>
    </xf>
    <xf numFmtId="0" fontId="0" fillId="0" borderId="0" xfId="0" applyFill="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Alignment="1">
      <alignment vertical="center"/>
    </xf>
    <xf numFmtId="0" fontId="0" fillId="0" borderId="25" xfId="0" applyBorder="1"/>
    <xf numFmtId="0" fontId="0" fillId="0" borderId="16" xfId="0" applyFont="1" applyBorder="1" applyAlignment="1"/>
    <xf numFmtId="0" fontId="0" fillId="0" borderId="0" xfId="0" applyBorder="1"/>
    <xf numFmtId="0" fontId="0" fillId="0" borderId="0" xfId="0" applyBorder="1" applyAlignment="1">
      <alignment vertical="center"/>
    </xf>
    <xf numFmtId="0" fontId="0" fillId="0" borderId="0" xfId="0" applyBorder="1" applyAlignment="1"/>
    <xf numFmtId="0" fontId="0" fillId="0" borderId="16" xfId="0" applyFont="1" applyBorder="1" applyAlignment="1">
      <alignment vertical="center"/>
    </xf>
    <xf numFmtId="0" fontId="0" fillId="0" borderId="16" xfId="0" applyFont="1" applyBorder="1" applyAlignment="1">
      <alignment horizontal="left" vertical="center"/>
    </xf>
    <xf numFmtId="0" fontId="0" fillId="0" borderId="24" xfId="0" applyFont="1" applyBorder="1" applyAlignment="1">
      <alignment horizontal="left" vertical="center"/>
    </xf>
    <xf numFmtId="0" fontId="25" fillId="13" borderId="0" xfId="0" applyFont="1" applyFill="1" applyAlignment="1">
      <alignment horizontal="left" vertical="center"/>
    </xf>
    <xf numFmtId="0" fontId="39" fillId="27" borderId="0" xfId="0" applyFont="1" applyFill="1" applyAlignment="1">
      <alignment vertical="center"/>
    </xf>
    <xf numFmtId="0" fontId="40" fillId="0" borderId="5" xfId="0" applyFont="1" applyBorder="1" applyAlignment="1">
      <alignment vertical="center" wrapText="1"/>
    </xf>
    <xf numFmtId="0" fontId="40" fillId="0" borderId="0" xfId="0" applyFont="1" applyBorder="1" applyAlignment="1">
      <alignment vertical="center" wrapText="1"/>
    </xf>
    <xf numFmtId="0" fontId="40" fillId="0" borderId="10" xfId="0" applyFont="1" applyBorder="1" applyAlignment="1">
      <alignment vertical="center" wrapText="1"/>
    </xf>
    <xf numFmtId="0" fontId="41" fillId="0" borderId="0" xfId="0" applyFont="1" applyBorder="1" applyAlignment="1">
      <alignment vertical="center" wrapText="1"/>
    </xf>
    <xf numFmtId="0" fontId="40" fillId="0" borderId="0" xfId="0" applyFont="1" applyBorder="1" applyAlignment="1">
      <alignment horizontal="left" vertical="center" wrapText="1"/>
    </xf>
    <xf numFmtId="0" fontId="40" fillId="0" borderId="0" xfId="0" applyFont="1" applyFill="1" applyBorder="1" applyAlignment="1">
      <alignment horizontal="left" vertical="center" wrapText="1"/>
    </xf>
    <xf numFmtId="0" fontId="40" fillId="0" borderId="10" xfId="0" applyFont="1" applyBorder="1" applyAlignment="1">
      <alignment horizontal="left" vertical="center" wrapText="1"/>
    </xf>
    <xf numFmtId="0" fontId="41" fillId="0" borderId="5" xfId="0" applyFont="1" applyBorder="1" applyAlignment="1">
      <alignment horizontal="left" vertical="center" wrapText="1"/>
    </xf>
    <xf numFmtId="0" fontId="42" fillId="0" borderId="0" xfId="0" applyFont="1" applyBorder="1" applyAlignment="1">
      <alignment horizontal="left" vertical="center" wrapText="1"/>
    </xf>
    <xf numFmtId="0" fontId="41" fillId="0" borderId="0" xfId="0" applyFont="1" applyFill="1" applyBorder="1" applyAlignment="1">
      <alignment vertical="center" wrapText="1"/>
    </xf>
    <xf numFmtId="0" fontId="41" fillId="0" borderId="5" xfId="0" applyFont="1" applyFill="1" applyBorder="1" applyAlignment="1">
      <alignment vertical="center" wrapText="1"/>
    </xf>
    <xf numFmtId="0" fontId="40" fillId="0" borderId="0" xfId="0" applyFont="1" applyAlignment="1">
      <alignment vertical="center" wrapText="1"/>
    </xf>
    <xf numFmtId="0" fontId="42" fillId="0" borderId="0" xfId="0" applyFont="1" applyAlignment="1">
      <alignment vertical="center"/>
    </xf>
    <xf numFmtId="0" fontId="42" fillId="0" borderId="6" xfId="0" applyFont="1" applyFill="1" applyBorder="1" applyAlignment="1">
      <alignment horizontal="left" vertical="center"/>
    </xf>
    <xf numFmtId="0" fontId="42" fillId="0" borderId="8"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8" xfId="0" applyFont="1" applyFill="1" applyBorder="1" applyAlignment="1">
      <alignment horizontal="left" vertical="center" wrapText="1"/>
    </xf>
    <xf numFmtId="9" fontId="42" fillId="0" borderId="11" xfId="2" applyFont="1" applyFill="1" applyBorder="1" applyAlignment="1">
      <alignment horizontal="left" vertical="center"/>
    </xf>
    <xf numFmtId="0" fontId="42" fillId="0" borderId="0" xfId="0" applyFont="1"/>
    <xf numFmtId="0" fontId="39" fillId="27" borderId="0" xfId="0" applyFont="1" applyFill="1"/>
    <xf numFmtId="0" fontId="41" fillId="0" borderId="26" xfId="0" applyFont="1" applyBorder="1"/>
    <xf numFmtId="0" fontId="3" fillId="2" borderId="0" xfId="0" applyFont="1" applyFill="1" applyAlignment="1">
      <alignment horizontal="left" vertical="center" indent="1"/>
    </xf>
    <xf numFmtId="0" fontId="1" fillId="5" borderId="0" xfId="0" applyFont="1" applyFill="1" applyAlignment="1">
      <alignment horizontal="center" vertical="center"/>
    </xf>
    <xf numFmtId="0" fontId="4" fillId="4" borderId="0" xfId="0" applyFont="1" applyFill="1" applyAlignment="1">
      <alignment horizontal="left"/>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4" fillId="4" borderId="0" xfId="0" applyFont="1" applyFill="1" applyBorder="1" applyAlignment="1">
      <alignment horizontal="left"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4" fillId="4" borderId="0" xfId="0" applyFont="1" applyFill="1" applyAlignment="1">
      <alignment horizontal="left" wrapText="1"/>
    </xf>
    <xf numFmtId="0" fontId="35" fillId="3" borderId="0" xfId="0" applyFont="1" applyFill="1" applyBorder="1" applyAlignment="1">
      <alignment horizontal="justify" vertical="center" wrapText="1"/>
    </xf>
    <xf numFmtId="0" fontId="35" fillId="3" borderId="0" xfId="0" applyFont="1" applyFill="1" applyBorder="1" applyAlignment="1">
      <alignment horizontal="justify" vertical="top" wrapText="1"/>
    </xf>
    <xf numFmtId="0" fontId="32" fillId="23" borderId="0" xfId="0" applyFont="1" applyFill="1" applyAlignment="1">
      <alignment horizontal="center" vertical="center"/>
    </xf>
    <xf numFmtId="0" fontId="25" fillId="13" borderId="0" xfId="0" applyFont="1" applyFill="1" applyAlignment="1">
      <alignment horizontal="left" vertical="center"/>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6" xfId="0" applyFont="1" applyBorder="1" applyAlignment="1">
      <alignment horizontal="center" vertical="center" textRotation="90"/>
    </xf>
    <xf numFmtId="0" fontId="40" fillId="0" borderId="27" xfId="0" applyFont="1" applyBorder="1" applyAlignment="1">
      <alignment horizontal="center" vertical="center" textRotation="90"/>
    </xf>
    <xf numFmtId="0" fontId="40" fillId="0" borderId="28" xfId="0" applyFont="1" applyBorder="1" applyAlignment="1">
      <alignment horizontal="center" vertical="center" textRotation="90"/>
    </xf>
    <xf numFmtId="0" fontId="40" fillId="0" borderId="26" xfId="0" applyFont="1" applyBorder="1" applyAlignment="1">
      <alignment horizontal="center" vertical="center" textRotation="90" wrapText="1"/>
    </xf>
    <xf numFmtId="0" fontId="40" fillId="0" borderId="27" xfId="0" applyFont="1" applyBorder="1" applyAlignment="1">
      <alignment horizontal="center" vertical="center" textRotation="90" wrapText="1"/>
    </xf>
    <xf numFmtId="0" fontId="40" fillId="0" borderId="28" xfId="0" applyFont="1" applyBorder="1" applyAlignment="1">
      <alignment horizontal="center" vertical="center" textRotation="90" wrapText="1"/>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25" fillId="13" borderId="0" xfId="0" applyFont="1" applyFill="1" applyAlignment="1">
      <alignment horizontal="right" vertical="center"/>
    </xf>
    <xf numFmtId="0" fontId="2" fillId="0" borderId="0" xfId="0" applyFont="1" applyAlignment="1">
      <alignment horizont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 fillId="0" borderId="0" xfId="0" applyFont="1" applyAlignment="1">
      <alignment horizontal="left"/>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7" fillId="0" borderId="0" xfId="1" applyFont="1" applyFill="1" applyAlignment="1">
      <alignment vertical="center" wrapText="1"/>
    </xf>
    <xf numFmtId="0" fontId="7" fillId="0" borderId="0" xfId="1" applyFont="1" applyFill="1" applyAlignment="1">
      <alignment horizontal="left" vertical="center" wrapText="1"/>
    </xf>
  </cellXfs>
  <cellStyles count="5">
    <cellStyle name="Bueno" xfId="1" builtinId="26"/>
    <cellStyle name="Moneda" xfId="3" builtinId="4"/>
    <cellStyle name="Normal" xfId="0" builtinId="0"/>
    <cellStyle name="Normal 2" xfId="4"/>
    <cellStyle name="Porcentaje" xfId="2" builtinId="5"/>
  </cellStyles>
  <dxfs count="57">
    <dxf>
      <font>
        <strike val="0"/>
        <outline val="0"/>
        <shadow val="0"/>
        <u val="none"/>
        <vertAlign val="baseline"/>
        <sz val="11"/>
        <name val="Segoe UI"/>
        <scheme val="none"/>
      </font>
      <fill>
        <patternFill patternType="none">
          <fgColor indexed="64"/>
          <bgColor auto="1"/>
        </patternFill>
      </fill>
    </dxf>
    <dxf>
      <font>
        <strike val="0"/>
        <outline val="0"/>
        <shadow val="0"/>
        <u val="none"/>
        <vertAlign val="baseline"/>
        <sz val="11"/>
        <name val="Segoe UI"/>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1"/>
        <name val="Segoe UI"/>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1"/>
        <name val="Segoe UI"/>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1"/>
        <name val="Segoe UI"/>
        <scheme val="none"/>
      </font>
      <numFmt numFmtId="0" formatCode="General"/>
      <fill>
        <patternFill patternType="none">
          <fgColor indexed="64"/>
          <bgColor auto="1"/>
        </patternFill>
      </fill>
    </dxf>
    <dxf>
      <font>
        <strike val="0"/>
        <outline val="0"/>
        <shadow val="0"/>
        <u val="none"/>
        <vertAlign val="baseline"/>
        <sz val="11"/>
        <name val="Segoe UI"/>
        <scheme val="none"/>
      </font>
      <fill>
        <patternFill patternType="none">
          <fgColor indexed="64"/>
          <bgColor auto="1"/>
        </patternFill>
      </fill>
    </dxf>
    <dxf>
      <font>
        <strike val="0"/>
        <outline val="0"/>
        <shadow val="0"/>
        <u val="none"/>
        <vertAlign val="baseline"/>
        <sz val="11"/>
        <name val="Segoe UI"/>
        <scheme val="none"/>
      </font>
      <fill>
        <patternFill patternType="none">
          <fgColor indexed="64"/>
          <bgColor auto="1"/>
        </patternFill>
      </fill>
    </dxf>
    <dxf>
      <font>
        <color theme="4" tint="0.59996337778862885"/>
      </font>
      <fill>
        <patternFill>
          <bgColor theme="4" tint="0.59996337778862885"/>
        </patternFill>
      </fill>
    </dxf>
    <dxf>
      <font>
        <color theme="9" tint="0.59996337778862885"/>
      </font>
      <fill>
        <patternFill>
          <bgColor theme="9" tint="0.59996337778862885"/>
        </patternFill>
      </fill>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bottom"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0"/>
        <color auto="1"/>
        <name val="Segoe UI"/>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0"/>
        <color auto="1"/>
        <name val="Segoe UI"/>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0"/>
        <color auto="1"/>
        <name val="Segoe UI"/>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0"/>
        <color auto="1"/>
        <name val="Segoe UI"/>
        <scheme val="none"/>
      </font>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0"/>
        <color auto="1"/>
        <name val="Segoe UI"/>
        <scheme val="none"/>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0"/>
        <color theme="1"/>
        <name val="Segoe UI Semibold"/>
        <scheme val="none"/>
      </font>
      <fill>
        <patternFill patternType="none">
          <fgColor indexed="64"/>
          <bgColor auto="1"/>
        </patternFill>
      </fill>
      <alignment horizontal="left" vertical="center" textRotation="0" wrapText="1" indent="1" justifyLastLine="0" shrinkToFit="0" readingOrder="0"/>
    </dxf>
    <dxf>
      <font>
        <b val="0"/>
        <strike val="0"/>
        <outline val="0"/>
        <shadow val="0"/>
        <u val="none"/>
        <vertAlign val="baseline"/>
        <sz val="10"/>
        <color theme="1"/>
        <name val="Segoe UI Semibold"/>
        <scheme val="none"/>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name val="Segoe UI"/>
        <scheme val="none"/>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name val="Segoe UI"/>
        <scheme val="none"/>
      </font>
      <numFmt numFmtId="0" formatCode="General"/>
      <fill>
        <patternFill patternType="solid">
          <fgColor indexed="64"/>
          <bgColor rgb="FF73BCDF"/>
        </patternFill>
      </fill>
      <alignment horizontal="left" textRotation="0" indent="1" justifyLastLine="0" shrinkToFit="0" readingOrder="0"/>
    </dxf>
    <dxf>
      <font>
        <strike val="0"/>
        <outline val="0"/>
        <shadow val="0"/>
        <u val="none"/>
        <vertAlign val="baseline"/>
        <sz val="10"/>
        <name val="Segoe UI"/>
        <scheme val="none"/>
      </font>
      <fill>
        <patternFill patternType="solid">
          <fgColor indexed="64"/>
          <bgColor rgb="FF73BCDF"/>
        </patternFill>
      </fill>
      <alignment horizontal="left" textRotation="0" indent="1" justifyLastLine="0" shrinkToFit="0" readingOrder="0"/>
    </dxf>
    <dxf>
      <font>
        <strike val="0"/>
        <outline val="0"/>
        <shadow val="0"/>
        <u val="none"/>
        <vertAlign val="baseline"/>
        <sz val="10"/>
        <name val="Segoe UI Light"/>
        <scheme val="none"/>
      </font>
      <fill>
        <patternFill patternType="solid">
          <fgColor indexed="64"/>
          <bgColor rgb="FF73BCDF"/>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dxf>
    <dxf>
      <numFmt numFmtId="0" formatCode="General"/>
    </dxf>
    <dxf>
      <font>
        <sz val="9"/>
        <color auto="1"/>
      </font>
      <fill>
        <patternFill patternType="none">
          <fgColor indexed="64"/>
          <bgColor indexed="65"/>
        </patternFill>
      </fill>
      <alignment horizontal="general" vertical="center" textRotation="0" wrapText="0" indent="0" justifyLastLine="0" shrinkToFit="0" readingOrder="0"/>
    </dxf>
    <dxf>
      <font>
        <sz val="9"/>
        <color auto="1"/>
      </font>
      <fill>
        <patternFill patternType="none">
          <fgColor indexed="64"/>
          <bgColor indexed="65"/>
        </patternFill>
      </fill>
      <alignment horizontal="general" vertical="center" textRotation="0" wrapText="0" indent="0" justifyLastLine="0" shrinkToFit="0" readingOrder="0"/>
    </dxf>
    <dxf>
      <numFmt numFmtId="0" formatCode="General"/>
    </dxf>
    <dxf>
      <font>
        <color rgb="FF9C0006"/>
      </font>
      <fill>
        <patternFill>
          <bgColor rgb="FFFFC7CE"/>
        </patternFill>
      </fill>
    </dxf>
    <dxf>
      <font>
        <b val="0"/>
        <i val="0"/>
        <strike val="0"/>
        <condense val="0"/>
        <extend val="0"/>
        <outline val="0"/>
        <shadow val="0"/>
        <u val="none"/>
        <vertAlign val="baseline"/>
        <sz val="10"/>
        <color auto="1"/>
        <name val="Segoe U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Segoe U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Segoe U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Segoe UI"/>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Segoe UI"/>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Segoe UI Semibold"/>
        <scheme val="none"/>
      </font>
      <fill>
        <patternFill patternType="none">
          <fgColor indexed="64"/>
          <bgColor auto="1"/>
        </patternFill>
      </fill>
      <alignment horizontal="left" vertical="center" textRotation="0" wrapText="1" indent="0" justifyLastLine="0" shrinkToFit="0" readingOrder="0"/>
    </dxf>
    <dxf>
      <font>
        <b val="0"/>
        <strike val="0"/>
        <outline val="0"/>
        <shadow val="0"/>
        <u val="none"/>
        <vertAlign val="baseline"/>
        <sz val="10"/>
        <color theme="1"/>
        <name val="Segoe UI Semibold"/>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name val="Segoe UI"/>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name val="Segoe UI"/>
        <scheme val="none"/>
      </font>
      <numFmt numFmtId="0" formatCode="General"/>
      <fill>
        <patternFill patternType="solid">
          <fgColor indexed="64"/>
          <bgColor rgb="FF73BCDF"/>
        </patternFill>
      </fill>
      <alignment horizontal="left" textRotation="0" indent="1" justifyLastLine="0" shrinkToFit="0" readingOrder="0"/>
    </dxf>
    <dxf>
      <font>
        <strike val="0"/>
        <outline val="0"/>
        <shadow val="0"/>
        <u val="none"/>
        <vertAlign val="baseline"/>
        <sz val="10"/>
        <name val="Segoe UI"/>
        <scheme val="none"/>
      </font>
      <fill>
        <patternFill patternType="solid">
          <fgColor indexed="64"/>
          <bgColor rgb="FF73BCDF"/>
        </patternFill>
      </fill>
      <alignment horizontal="left" textRotation="0" indent="1" justifyLastLine="0" shrinkToFit="0" readingOrder="0"/>
    </dxf>
    <dxf>
      <font>
        <strike val="0"/>
        <outline val="0"/>
        <shadow val="0"/>
        <u val="none"/>
        <vertAlign val="baseline"/>
        <sz val="10"/>
        <name val="Segoe UI Light"/>
        <scheme val="none"/>
      </font>
      <fill>
        <patternFill patternType="solid">
          <fgColor indexed="64"/>
          <bgColor rgb="FF73BCDF"/>
        </patternFill>
      </fill>
      <alignment horizontal="general" vertical="center" textRotation="0" wrapText="1" indent="0" justifyLastLine="0" shrinkToFit="0" readingOrder="0"/>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9" tint="0.39994506668294322"/>
      </font>
      <fill>
        <patternFill>
          <bgColor theme="9" tint="0.39994506668294322"/>
        </patternFill>
      </fill>
    </dxf>
    <dxf>
      <font>
        <color theme="8" tint="0.59996337778862885"/>
      </font>
      <fill>
        <patternFill>
          <bgColor theme="8" tint="0.59996337778862885"/>
        </patternFill>
      </fill>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6600"/>
      <color rgb="FFD3DAE3"/>
      <color rgb="FF2F75B5"/>
      <color rgb="FF7B95AE"/>
      <color rgb="FF1F4E78"/>
      <color rgb="FFD6DCE4"/>
      <color rgb="FFA9B9C9"/>
      <color rgb="FF183D5E"/>
      <color rgb="FF4D7293"/>
      <color rgb="FFC7D0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67208848426779"/>
          <c:y val="5.3619885104900795E-2"/>
          <c:w val="0.820689794030802"/>
          <c:h val="0.75595953658602355"/>
        </c:manualLayout>
      </c:layout>
      <c:scatterChart>
        <c:scatterStyle val="lineMarker"/>
        <c:varyColors val="0"/>
        <c:ser>
          <c:idx val="0"/>
          <c:order val="1"/>
          <c:tx>
            <c:strRef>
              <c:f>Dashboard!$A$3</c:f>
              <c:strCache>
                <c:ptCount val="1"/>
                <c:pt idx="0">
                  <c:v>Usted está aquí</c:v>
                </c:pt>
              </c:strCache>
            </c:strRef>
          </c:tx>
          <c:spPr>
            <a:ln w="19050">
              <a:noFill/>
            </a:ln>
          </c:spPr>
          <c:marker>
            <c:symbol val="circle"/>
            <c:size val="5"/>
            <c:spPr>
              <a:solidFill>
                <a:schemeClr val="bg2">
                  <a:lumMod val="50000"/>
                </a:schemeClr>
              </a:solidFill>
              <a:ln w="12700">
                <a:solidFill>
                  <a:schemeClr val="bg2">
                    <a:lumMod val="25000"/>
                  </a:schemeClr>
                </a:solidFill>
              </a:ln>
            </c:spPr>
          </c:marker>
          <c:dLbls>
            <c:spPr>
              <a:noFill/>
              <a:ln>
                <a:noFill/>
              </a:ln>
              <a:effectLst/>
            </c:spPr>
            <c:txPr>
              <a:bodyPr wrap="square" lIns="38100" tIns="19050" rIns="38100" bIns="19050" anchor="ctr" anchorCtr="0">
                <a:spAutoFit/>
              </a:bodyPr>
              <a:lstStyle/>
              <a:p>
                <a:pPr algn="ctr">
                  <a:defRPr lang="es-CO" sz="1100" b="1" i="0" u="none" strike="noStrike" kern="120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defRPr>
                </a:pPr>
                <a:endParaRPr lang="es-CO"/>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Dashboard!$B$3</c:f>
              <c:numCache>
                <c:formatCode>General</c:formatCode>
                <c:ptCount val="1"/>
                <c:pt idx="0">
                  <c:v>4.2357142857142858</c:v>
                </c:pt>
              </c:numCache>
            </c:numRef>
          </c:xVal>
          <c:yVal>
            <c:numRef>
              <c:f>Dashboard!$C$3</c:f>
              <c:numCache>
                <c:formatCode>General</c:formatCode>
                <c:ptCount val="1"/>
                <c:pt idx="0">
                  <c:v>0.65</c:v>
                </c:pt>
              </c:numCache>
            </c:numRef>
          </c:yVal>
          <c:smooth val="0"/>
          <c:extLst>
            <c:ext xmlns:c16="http://schemas.microsoft.com/office/drawing/2014/chart" uri="{C3380CC4-5D6E-409C-BE32-E72D297353CC}">
              <c16:uniqueId val="{00000000-9FA0-408C-A766-6522AD9F542E}"/>
            </c:ext>
          </c:extLst>
        </c:ser>
        <c:ser>
          <c:idx val="2"/>
          <c:order val="2"/>
          <c:tx>
            <c:strRef>
              <c:f>Dashboard!$A$4</c:f>
              <c:strCache>
                <c:ptCount val="1"/>
                <c:pt idx="0">
                  <c:v>Aquí estaría siguiendo las recomendaciones</c:v>
                </c:pt>
              </c:strCache>
            </c:strRef>
          </c:tx>
          <c:spPr>
            <a:ln w="19050">
              <a:noFill/>
            </a:ln>
          </c:spPr>
          <c:marker>
            <c:symbol val="circle"/>
            <c:size val="5"/>
            <c:spPr>
              <a:solidFill>
                <a:schemeClr val="bg2">
                  <a:lumMod val="50000"/>
                </a:schemeClr>
              </a:solidFill>
              <a:ln w="9525">
                <a:solidFill>
                  <a:schemeClr val="bg2">
                    <a:lumMod val="25000"/>
                  </a:schemeClr>
                </a:solidFill>
                <a:headEnd type="oval"/>
              </a:ln>
            </c:spPr>
          </c:marker>
          <c:dLbls>
            <c:dLbl>
              <c:idx val="0"/>
              <c:layout>
                <c:manualLayout>
                  <c:x val="-5.7078254500290597E-3"/>
                  <c:y val="-1.236039871277465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FA0-408C-A766-6522AD9F542E}"/>
                </c:ext>
              </c:extLst>
            </c:dLbl>
            <c:spPr>
              <a:noFill/>
              <a:ln>
                <a:noFill/>
              </a:ln>
              <a:effectLst/>
            </c:spPr>
            <c:txPr>
              <a:bodyPr wrap="square" lIns="38100" tIns="19050" rIns="38100" bIns="19050" anchor="ctr" anchorCtr="0">
                <a:spAutoFit/>
              </a:bodyPr>
              <a:lstStyle/>
              <a:p>
                <a:pPr algn="ctr">
                  <a:defRPr lang="es-CO" sz="1100" b="1" i="0" u="none" strike="noStrike" kern="120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defRPr>
                </a:pPr>
                <a:endParaRPr lang="es-CO"/>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Dashboard!$B$4</c:f>
              <c:numCache>
                <c:formatCode>General</c:formatCode>
                <c:ptCount val="1"/>
                <c:pt idx="0">
                  <c:v>9.1666666666666661</c:v>
                </c:pt>
              </c:numCache>
            </c:numRef>
          </c:xVal>
          <c:yVal>
            <c:numRef>
              <c:f>Dashboard!$C$4</c:f>
              <c:numCache>
                <c:formatCode>General</c:formatCode>
                <c:ptCount val="1"/>
                <c:pt idx="0">
                  <c:v>8</c:v>
                </c:pt>
              </c:numCache>
            </c:numRef>
          </c:yVal>
          <c:smooth val="0"/>
          <c:extLst>
            <c:ext xmlns:c16="http://schemas.microsoft.com/office/drawing/2014/chart" uri="{C3380CC4-5D6E-409C-BE32-E72D297353CC}">
              <c16:uniqueId val="{00000002-9FA0-408C-A766-6522AD9F542E}"/>
            </c:ext>
          </c:extLst>
        </c:ser>
        <c:dLbls>
          <c:showLegendKey val="0"/>
          <c:showVal val="0"/>
          <c:showCatName val="0"/>
          <c:showSerName val="0"/>
          <c:showPercent val="0"/>
          <c:showBubbleSize val="0"/>
        </c:dLbls>
        <c:axId val="172465792"/>
        <c:axId val="271033200"/>
        <c:extLst>
          <c:ext xmlns:c15="http://schemas.microsoft.com/office/drawing/2012/chart" uri="{02D57815-91ED-43cb-92C2-25804820EDAC}">
            <c15:filteredScatterSeries>
              <c15:ser>
                <c:idx val="1"/>
                <c:order val="0"/>
                <c:tx>
                  <c:strRef>
                    <c:extLst>
                      <c:ext uri="{02D57815-91ED-43cb-92C2-25804820EDAC}">
                        <c15:formulaRef>
                          <c15:sqref>Dashboard!$C$2</c15:sqref>
                        </c15:formulaRef>
                      </c:ext>
                    </c:extLst>
                    <c:strCache>
                      <c:ptCount val="1"/>
                      <c:pt idx="0">
                        <c:v>Y</c:v>
                      </c:pt>
                    </c:strCache>
                  </c:strRef>
                </c:tx>
                <c:spPr>
                  <a:ln w="19050" cap="rnd">
                    <a:noFill/>
                    <a:round/>
                  </a:ln>
                  <a:effectLst/>
                </c:spPr>
                <c:marker>
                  <c:symbol val="circle"/>
                  <c:size val="5"/>
                  <c:spPr>
                    <a:solidFill>
                      <a:schemeClr val="bg1">
                        <a:lumMod val="50000"/>
                      </a:schemeClr>
                    </a:solidFill>
                    <a:ln w="9525">
                      <a:solidFill>
                        <a:schemeClr val="accent2"/>
                      </a:solidFill>
                    </a:ln>
                    <a:effectLst/>
                  </c:spPr>
                </c:marker>
                <c:dPt>
                  <c:idx val="0"/>
                  <c:marker>
                    <c:spPr>
                      <a:solidFill>
                        <a:schemeClr val="bg1">
                          <a:lumMod val="50000"/>
                        </a:schemeClr>
                      </a:solidFill>
                      <a:ln w="9525">
                        <a:solidFill>
                          <a:schemeClr val="accent1"/>
                        </a:solidFill>
                      </a:ln>
                      <a:effectLst/>
                    </c:spPr>
                  </c:marker>
                  <c:bubble3D val="0"/>
                  <c:spPr>
                    <a:ln w="19050" cap="rnd">
                      <a:solidFill>
                        <a:schemeClr val="accent1"/>
                      </a:solidFill>
                      <a:round/>
                    </a:ln>
                    <a:effectLst/>
                  </c:spPr>
                  <c:extLst>
                    <c:ext xmlns:c16="http://schemas.microsoft.com/office/drawing/2014/chart" uri="{C3380CC4-5D6E-409C-BE32-E72D297353CC}">
                      <c16:uniqueId val="{00000004-9FA0-408C-A766-6522AD9F542E}"/>
                    </c:ext>
                  </c:extLst>
                </c:dPt>
                <c:dPt>
                  <c:idx val="1"/>
                  <c:marker>
                    <c:spPr>
                      <a:solidFill>
                        <a:schemeClr val="bg1">
                          <a:lumMod val="50000"/>
                        </a:schemeClr>
                      </a:solidFill>
                      <a:ln w="9525">
                        <a:noFill/>
                      </a:ln>
                      <a:effectLst/>
                    </c:spPr>
                  </c:marker>
                  <c:bubble3D val="0"/>
                  <c:extLst>
                    <c:ext xmlns:c16="http://schemas.microsoft.com/office/drawing/2014/chart" uri="{C3380CC4-5D6E-409C-BE32-E72D297353CC}">
                      <c16:uniqueId val="{00000005-9FA0-408C-A766-6522AD9F542E}"/>
                    </c:ext>
                  </c:extLst>
                </c:dPt>
                <c:xVal>
                  <c:numRef>
                    <c:extLst>
                      <c:ext uri="{02D57815-91ED-43cb-92C2-25804820EDAC}">
                        <c15:formulaRef>
                          <c15:sqref>Dashboard!$B$3:$B$4</c15:sqref>
                        </c15:formulaRef>
                      </c:ext>
                    </c:extLst>
                    <c:numCache>
                      <c:formatCode>General</c:formatCode>
                      <c:ptCount val="2"/>
                      <c:pt idx="0">
                        <c:v>4.2357142857142858</c:v>
                      </c:pt>
                      <c:pt idx="1">
                        <c:v>9.1666666666666661</c:v>
                      </c:pt>
                    </c:numCache>
                  </c:numRef>
                </c:xVal>
                <c:yVal>
                  <c:numRef>
                    <c:extLst>
                      <c:ext uri="{02D57815-91ED-43cb-92C2-25804820EDAC}">
                        <c15:formulaRef>
                          <c15:sqref>Dashboard!$C$3:$C$4</c15:sqref>
                        </c15:formulaRef>
                      </c:ext>
                    </c:extLst>
                    <c:numCache>
                      <c:formatCode>General</c:formatCode>
                      <c:ptCount val="2"/>
                      <c:pt idx="0">
                        <c:v>0.65</c:v>
                      </c:pt>
                      <c:pt idx="1">
                        <c:v>8</c:v>
                      </c:pt>
                    </c:numCache>
                  </c:numRef>
                </c:yVal>
                <c:smooth val="0"/>
                <c:extLst>
                  <c:ext xmlns:c16="http://schemas.microsoft.com/office/drawing/2014/chart" uri="{C3380CC4-5D6E-409C-BE32-E72D297353CC}">
                    <c16:uniqueId val="{00000006-9FA0-408C-A766-6522AD9F542E}"/>
                  </c:ext>
                </c:extLst>
              </c15:ser>
            </c15:filteredScatterSeries>
          </c:ext>
        </c:extLst>
      </c:scatterChart>
      <c:valAx>
        <c:axId val="172465792"/>
        <c:scaling>
          <c:orientation val="minMax"/>
          <c:max val="11"/>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Semibold" panose="020B0702040204020203" pitchFamily="34" charset="0"/>
                    <a:ea typeface="Segoe UI" panose="020B0502040204020203" pitchFamily="34" charset="0"/>
                    <a:cs typeface="Segoe UI" panose="020B0502040204020203" pitchFamily="34" charset="0"/>
                  </a:defRPr>
                </a:pPr>
                <a:r>
                  <a:rPr lang="es-CO" sz="900" b="0">
                    <a:latin typeface="Segoe UI Semibold" panose="020B0702040204020203" pitchFamily="34" charset="0"/>
                    <a:ea typeface="Segoe UI" panose="020B0502040204020203" pitchFamily="34" charset="0"/>
                    <a:cs typeface="Segoe UI" panose="020B0502040204020203" pitchFamily="34" charset="0"/>
                  </a:rPr>
                  <a:t>Nivel de procesos e infraestructura</a:t>
                </a:r>
              </a:p>
            </c:rich>
          </c:tx>
          <c:layout>
            <c:manualLayout>
              <c:xMode val="edge"/>
              <c:yMode val="edge"/>
              <c:x val="0.3903857391941275"/>
              <c:y val="0.91588029872137211"/>
            </c:manualLayout>
          </c:layout>
          <c:overlay val="0"/>
          <c:spPr>
            <a:noFill/>
            <a:ln>
              <a:noFill/>
            </a:ln>
            <a:effectLst/>
          </c:spPr>
        </c:title>
        <c:numFmt formatCode="General" sourceLinked="1"/>
        <c:majorTickMark val="out"/>
        <c:minorTickMark val="none"/>
        <c:tickLblPos val="nextTo"/>
        <c:txPr>
          <a:bodyPr/>
          <a:lstStyle/>
          <a:p>
            <a:pPr>
              <a:defRPr>
                <a:solidFill>
                  <a:schemeClr val="bg1"/>
                </a:solidFill>
              </a:defRPr>
            </a:pPr>
            <a:endParaRPr lang="es-CO"/>
          </a:p>
        </c:txPr>
        <c:crossAx val="271033200"/>
        <c:crosses val="autoZero"/>
        <c:crossBetween val="midCat"/>
        <c:majorUnit val="3.6666666666666665"/>
        <c:minorUnit val="1"/>
      </c:valAx>
      <c:valAx>
        <c:axId val="271033200"/>
        <c:scaling>
          <c:orientation val="minMax"/>
          <c:max val="1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Segoe UI Semibold" panose="020B0702040204020203" pitchFamily="34" charset="0"/>
                    <a:ea typeface="+mn-ea"/>
                    <a:cs typeface="+mn-cs"/>
                  </a:defRPr>
                </a:pPr>
                <a:r>
                  <a:rPr lang="es-CO" sz="900" b="0">
                    <a:latin typeface="Segoe UI Semibold" panose="020B0702040204020203" pitchFamily="34" charset="0"/>
                  </a:rPr>
                  <a:t>Nivel de administración e indicadores</a:t>
                </a:r>
              </a:p>
            </c:rich>
          </c:tx>
          <c:layout>
            <c:manualLayout>
              <c:xMode val="edge"/>
              <c:yMode val="edge"/>
              <c:x val="2.1567509229251536E-2"/>
              <c:y val="0.27032961066454997"/>
            </c:manualLayout>
          </c:layout>
          <c:overlay val="0"/>
          <c:spPr>
            <a:noFill/>
            <a:ln>
              <a:noFill/>
            </a:ln>
            <a:effectLst/>
          </c:spPr>
        </c:title>
        <c:numFmt formatCode="General" sourceLinked="1"/>
        <c:majorTickMark val="out"/>
        <c:minorTickMark val="none"/>
        <c:tickLblPos val="nextTo"/>
        <c:txPr>
          <a:bodyPr/>
          <a:lstStyle/>
          <a:p>
            <a:pPr>
              <a:defRPr>
                <a:solidFill>
                  <a:schemeClr val="bg1"/>
                </a:solidFill>
              </a:defRPr>
            </a:pPr>
            <a:endParaRPr lang="es-CO"/>
          </a:p>
        </c:txPr>
        <c:crossAx val="172465792"/>
        <c:crosses val="autoZero"/>
        <c:crossBetween val="midCat"/>
        <c:majorUnit val="5.333333333333333"/>
        <c:minorUnit val="1"/>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84906299108589E-2"/>
          <c:y val="2.8947368421052631E-2"/>
          <c:w val="0.96230187401782818"/>
          <c:h val="0.87631578947368416"/>
        </c:manualLayout>
      </c:layout>
      <c:barChart>
        <c:barDir val="col"/>
        <c:grouping val="stacked"/>
        <c:varyColors val="0"/>
        <c:ser>
          <c:idx val="0"/>
          <c:order val="0"/>
          <c:tx>
            <c:strRef>
              <c:f>'Base Datos'!$B$46</c:f>
              <c:strCache>
                <c:ptCount val="1"/>
                <c:pt idx="0">
                  <c:v>Acum</c:v>
                </c:pt>
              </c:strCache>
            </c:strRef>
          </c:tx>
          <c:spPr>
            <a:noFill/>
            <a:ln>
              <a:noFill/>
            </a:ln>
            <a:effectLst/>
          </c:spPr>
          <c:invertIfNegative val="0"/>
          <c:cat>
            <c:strRef>
              <c:f>'Base Datos'!$A$47:$A$52</c:f>
              <c:strCache>
                <c:ptCount val="6"/>
                <c:pt idx="0">
                  <c:v>Alevinos</c:v>
                </c:pt>
                <c:pt idx="1">
                  <c:v>Alimento</c:v>
                </c:pt>
                <c:pt idx="2">
                  <c:v>Mano de obra y mantenimiento</c:v>
                </c:pt>
                <c:pt idx="3">
                  <c:v>Poscosecha</c:v>
                </c:pt>
                <c:pt idx="4">
                  <c:v>Procesamiento</c:v>
                </c:pt>
                <c:pt idx="5">
                  <c:v>Comercialización</c:v>
                </c:pt>
              </c:strCache>
            </c:strRef>
          </c:cat>
          <c:val>
            <c:numRef>
              <c:f>'Base Datos'!$B$47:$B$52</c:f>
              <c:numCache>
                <c:formatCode>0%</c:formatCode>
                <c:ptCount val="6"/>
                <c:pt idx="0">
                  <c:v>0</c:v>
                </c:pt>
                <c:pt idx="1">
                  <c:v>0.10975609756097561</c:v>
                </c:pt>
                <c:pt idx="2">
                  <c:v>0.70731707317073167</c:v>
                </c:pt>
                <c:pt idx="3">
                  <c:v>0.7804878048780487</c:v>
                </c:pt>
                <c:pt idx="4">
                  <c:v>0.85365853658536572</c:v>
                </c:pt>
                <c:pt idx="5">
                  <c:v>0.96341463414634132</c:v>
                </c:pt>
              </c:numCache>
            </c:numRef>
          </c:val>
          <c:extLst>
            <c:ext xmlns:c16="http://schemas.microsoft.com/office/drawing/2014/chart" uri="{C3380CC4-5D6E-409C-BE32-E72D297353CC}">
              <c16:uniqueId val="{00000000-A368-4AEF-AB24-BF78D8D94D00}"/>
            </c:ext>
          </c:extLst>
        </c:ser>
        <c:ser>
          <c:idx val="1"/>
          <c:order val="1"/>
          <c:tx>
            <c:strRef>
              <c:f>'Base Datos'!$C$46</c:f>
              <c:strCache>
                <c:ptCount val="1"/>
                <c:pt idx="0">
                  <c:v>SECTOR</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Datos'!$A$47:$A$52</c:f>
              <c:strCache>
                <c:ptCount val="6"/>
                <c:pt idx="0">
                  <c:v>Alevinos</c:v>
                </c:pt>
                <c:pt idx="1">
                  <c:v>Alimento</c:v>
                </c:pt>
                <c:pt idx="2">
                  <c:v>Mano de obra y mantenimiento</c:v>
                </c:pt>
                <c:pt idx="3">
                  <c:v>Poscosecha</c:v>
                </c:pt>
                <c:pt idx="4">
                  <c:v>Procesamiento</c:v>
                </c:pt>
                <c:pt idx="5">
                  <c:v>Comercialización</c:v>
                </c:pt>
              </c:strCache>
            </c:strRef>
          </c:cat>
          <c:val>
            <c:numRef>
              <c:f>'Base Datos'!$C$47:$C$52</c:f>
              <c:numCache>
                <c:formatCode>0%</c:formatCode>
                <c:ptCount val="6"/>
                <c:pt idx="0">
                  <c:v>0.10975609756097561</c:v>
                </c:pt>
                <c:pt idx="1">
                  <c:v>0.59756097560975607</c:v>
                </c:pt>
                <c:pt idx="2">
                  <c:v>7.3170731707317069E-2</c:v>
                </c:pt>
                <c:pt idx="3">
                  <c:v>7.3170731707317069E-2</c:v>
                </c:pt>
                <c:pt idx="4">
                  <c:v>0.10975609756097561</c:v>
                </c:pt>
                <c:pt idx="5">
                  <c:v>3.6585365853658534E-2</c:v>
                </c:pt>
              </c:numCache>
            </c:numRef>
          </c:val>
          <c:extLst>
            <c:ext xmlns:c16="http://schemas.microsoft.com/office/drawing/2014/chart" uri="{C3380CC4-5D6E-409C-BE32-E72D297353CC}">
              <c16:uniqueId val="{00000001-A368-4AEF-AB24-BF78D8D94D00}"/>
            </c:ext>
          </c:extLst>
        </c:ser>
        <c:dLbls>
          <c:showLegendKey val="0"/>
          <c:showVal val="0"/>
          <c:showCatName val="0"/>
          <c:showSerName val="0"/>
          <c:showPercent val="0"/>
          <c:showBubbleSize val="0"/>
        </c:dLbls>
        <c:gapWidth val="283"/>
        <c:overlap val="100"/>
        <c:axId val="271034880"/>
        <c:axId val="172273712"/>
      </c:barChart>
      <c:catAx>
        <c:axId val="271034880"/>
        <c:scaling>
          <c:orientation val="minMax"/>
        </c:scaling>
        <c:delete val="1"/>
        <c:axPos val="b"/>
        <c:numFmt formatCode="General" sourceLinked="1"/>
        <c:majorTickMark val="none"/>
        <c:minorTickMark val="none"/>
        <c:tickLblPos val="nextTo"/>
        <c:crossAx val="172273712"/>
        <c:crosses val="autoZero"/>
        <c:auto val="1"/>
        <c:lblAlgn val="ctr"/>
        <c:lblOffset val="100"/>
        <c:noMultiLvlLbl val="0"/>
      </c:catAx>
      <c:valAx>
        <c:axId val="172273712"/>
        <c:scaling>
          <c:orientation val="minMax"/>
          <c:max val="1.1000000000000001"/>
          <c:min val="0"/>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71034880"/>
        <c:crosses val="autoZero"/>
        <c:crossBetween val="between"/>
        <c:majorUnit val="110"/>
      </c:valAx>
      <c:spPr>
        <a:noFill/>
        <a:ln>
          <a:solidFill>
            <a:schemeClr val="bg2">
              <a:lumMod val="90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341341260913814E-2"/>
          <c:y val="2.9084038088639488E-2"/>
          <c:w val="0.95959536922737732"/>
          <c:h val="0.87361564056461449"/>
        </c:manualLayout>
      </c:layout>
      <c:barChart>
        <c:barDir val="col"/>
        <c:grouping val="stacked"/>
        <c:varyColors val="0"/>
        <c:ser>
          <c:idx val="0"/>
          <c:order val="0"/>
          <c:tx>
            <c:strRef>
              <c:f>'Base Datos'!$B$46</c:f>
              <c:strCache>
                <c:ptCount val="1"/>
                <c:pt idx="0">
                  <c:v>Acum</c:v>
                </c:pt>
              </c:strCache>
            </c:strRef>
          </c:tx>
          <c:spPr>
            <a:noFill/>
            <a:ln>
              <a:noFill/>
            </a:ln>
            <a:effectLst/>
          </c:spPr>
          <c:invertIfNegative val="0"/>
          <c:cat>
            <c:strRef>
              <c:f>'Base Datos'!$A$47:$A$52</c:f>
              <c:strCache>
                <c:ptCount val="6"/>
                <c:pt idx="0">
                  <c:v>Alevinos</c:v>
                </c:pt>
                <c:pt idx="1">
                  <c:v>Alimento</c:v>
                </c:pt>
                <c:pt idx="2">
                  <c:v>Mano de obra y mantenimiento</c:v>
                </c:pt>
                <c:pt idx="3">
                  <c:v>Poscosecha</c:v>
                </c:pt>
                <c:pt idx="4">
                  <c:v>Procesamiento</c:v>
                </c:pt>
                <c:pt idx="5">
                  <c:v>Comercialización</c:v>
                </c:pt>
              </c:strCache>
            </c:strRef>
          </c:cat>
          <c:val>
            <c:numRef>
              <c:f>'Base Datos'!$B$47:$B$52</c:f>
              <c:numCache>
                <c:formatCode>0%</c:formatCode>
                <c:ptCount val="6"/>
                <c:pt idx="0">
                  <c:v>0</c:v>
                </c:pt>
                <c:pt idx="1">
                  <c:v>0.10975609756097561</c:v>
                </c:pt>
                <c:pt idx="2">
                  <c:v>0.70731707317073167</c:v>
                </c:pt>
                <c:pt idx="3">
                  <c:v>0.7804878048780487</c:v>
                </c:pt>
                <c:pt idx="4">
                  <c:v>0.85365853658536572</c:v>
                </c:pt>
                <c:pt idx="5">
                  <c:v>0.96341463414634132</c:v>
                </c:pt>
              </c:numCache>
            </c:numRef>
          </c:val>
          <c:extLst>
            <c:ext xmlns:c16="http://schemas.microsoft.com/office/drawing/2014/chart" uri="{C3380CC4-5D6E-409C-BE32-E72D297353CC}">
              <c16:uniqueId val="{00000000-C98F-4424-AD31-8A8BC2396085}"/>
            </c:ext>
          </c:extLst>
        </c:ser>
        <c:ser>
          <c:idx val="1"/>
          <c:order val="1"/>
          <c:tx>
            <c:strRef>
              <c:f>'Base Datos'!$E$46</c:f>
              <c:strCache>
                <c:ptCount val="1"/>
                <c:pt idx="0">
                  <c:v>TRANSF</c:v>
                </c:pt>
              </c:strCache>
            </c:strRef>
          </c:tx>
          <c:spPr>
            <a:solidFill>
              <a:schemeClr val="accent1">
                <a:lumMod val="75000"/>
              </a:schemeClr>
            </a:solidFill>
            <a:ln>
              <a:noFill/>
            </a:ln>
            <a:effectLst/>
          </c:spPr>
          <c:invertIfNegative val="0"/>
          <c:dLbls>
            <c:spPr>
              <a:noFill/>
              <a:ln>
                <a:noFill/>
              </a:ln>
              <a:effectLst/>
            </c:spPr>
            <c:txPr>
              <a:bodyPr wrap="square" lIns="38100" tIns="19050" rIns="38100" bIns="19050" anchor="ctr">
                <a:spAutoFit/>
              </a:bodyPr>
              <a:lstStyle/>
              <a:p>
                <a:pPr>
                  <a:defRPr sz="1200" b="1">
                    <a:solidFill>
                      <a:schemeClr val="bg1"/>
                    </a:solidFill>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'Base Datos'!$A$47:$A$52</c:f>
              <c:strCache>
                <c:ptCount val="6"/>
                <c:pt idx="0">
                  <c:v>Alevinos</c:v>
                </c:pt>
                <c:pt idx="1">
                  <c:v>Alimento</c:v>
                </c:pt>
                <c:pt idx="2">
                  <c:v>Mano de obra y mantenimiento</c:v>
                </c:pt>
                <c:pt idx="3">
                  <c:v>Poscosecha</c:v>
                </c:pt>
                <c:pt idx="4">
                  <c:v>Procesamiento</c:v>
                </c:pt>
                <c:pt idx="5">
                  <c:v>Comercialización</c:v>
                </c:pt>
              </c:strCache>
            </c:strRef>
          </c:cat>
          <c:val>
            <c:numRef>
              <c:f>'Base Datos'!$E$47:$E$52</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1-C98F-4424-AD31-8A8BC2396085}"/>
            </c:ext>
          </c:extLst>
        </c:ser>
        <c:dLbls>
          <c:showLegendKey val="0"/>
          <c:showVal val="0"/>
          <c:showCatName val="0"/>
          <c:showSerName val="0"/>
          <c:showPercent val="0"/>
          <c:showBubbleSize val="0"/>
        </c:dLbls>
        <c:gapWidth val="68"/>
        <c:overlap val="-92"/>
        <c:axId val="168930208"/>
        <c:axId val="167472048"/>
      </c:barChart>
      <c:catAx>
        <c:axId val="16893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crossAx val="167472048"/>
        <c:crosses val="autoZero"/>
        <c:auto val="1"/>
        <c:lblAlgn val="ctr"/>
        <c:lblOffset val="100"/>
        <c:noMultiLvlLbl val="0"/>
      </c:catAx>
      <c:valAx>
        <c:axId val="167472048"/>
        <c:scaling>
          <c:orientation val="minMax"/>
          <c:max val="1.1000000000000001"/>
          <c:min val="0"/>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68930208"/>
        <c:crosses val="autoZero"/>
        <c:crossBetween val="between"/>
        <c:majorUnit val="110"/>
      </c:valAx>
      <c:spPr>
        <a:noFill/>
        <a:ln>
          <a:solidFill>
            <a:schemeClr val="bg2">
              <a:lumMod val="90000"/>
            </a:schemeClr>
          </a:solid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'Base Datos'!$B$46</c:f>
              <c:strCache>
                <c:ptCount val="1"/>
                <c:pt idx="0">
                  <c:v>Acum</c:v>
                </c:pt>
              </c:strCache>
            </c:strRef>
          </c:tx>
          <c:spPr>
            <a:noFill/>
            <a:ln>
              <a:noFill/>
            </a:ln>
            <a:effectLst/>
          </c:spPr>
          <c:invertIfNegative val="0"/>
          <c:cat>
            <c:strRef>
              <c:f>'Base Datos'!$A$47:$A$52</c:f>
              <c:strCache>
                <c:ptCount val="6"/>
                <c:pt idx="0">
                  <c:v>Alevinos</c:v>
                </c:pt>
                <c:pt idx="1">
                  <c:v>Alimento</c:v>
                </c:pt>
                <c:pt idx="2">
                  <c:v>Mano de obra y mantenimiento</c:v>
                </c:pt>
                <c:pt idx="3">
                  <c:v>Poscosecha</c:v>
                </c:pt>
                <c:pt idx="4">
                  <c:v>Procesamiento</c:v>
                </c:pt>
                <c:pt idx="5">
                  <c:v>Comercialización</c:v>
                </c:pt>
              </c:strCache>
            </c:strRef>
          </c:cat>
          <c:val>
            <c:numRef>
              <c:f>'Base Datos'!$B$47:$B$52</c:f>
              <c:numCache>
                <c:formatCode>0%</c:formatCode>
                <c:ptCount val="6"/>
                <c:pt idx="0">
                  <c:v>0</c:v>
                </c:pt>
                <c:pt idx="1">
                  <c:v>0.10975609756097561</c:v>
                </c:pt>
                <c:pt idx="2">
                  <c:v>0.70731707317073167</c:v>
                </c:pt>
                <c:pt idx="3">
                  <c:v>0.7804878048780487</c:v>
                </c:pt>
                <c:pt idx="4">
                  <c:v>0.85365853658536572</c:v>
                </c:pt>
                <c:pt idx="5">
                  <c:v>0.96341463414634132</c:v>
                </c:pt>
              </c:numCache>
            </c:numRef>
          </c:val>
          <c:extLst>
            <c:ext xmlns:c16="http://schemas.microsoft.com/office/drawing/2014/chart" uri="{C3380CC4-5D6E-409C-BE32-E72D297353CC}">
              <c16:uniqueId val="{00000000-AF5D-4C82-AEB2-D749EEC00786}"/>
            </c:ext>
          </c:extLst>
        </c:ser>
        <c:ser>
          <c:idx val="1"/>
          <c:order val="1"/>
          <c:tx>
            <c:strRef>
              <c:f>'Base Datos'!$C$46</c:f>
              <c:strCache>
                <c:ptCount val="1"/>
                <c:pt idx="0">
                  <c:v>SECTOR</c:v>
                </c:pt>
              </c:strCache>
            </c:strRef>
          </c:tx>
          <c:spPr>
            <a:solidFill>
              <a:schemeClr val="accent5">
                <a:lumMod val="75000"/>
              </a:schemeClr>
            </a:solidFill>
            <a:ln>
              <a:noFill/>
            </a:ln>
            <a:effectLst/>
          </c:spPr>
          <c:invertIfNegative val="0"/>
          <c:dLbls>
            <c:dLbl>
              <c:idx val="0"/>
              <c:layout>
                <c:manualLayout>
                  <c:x val="-2.777777777777803E-3"/>
                  <c:y val="-6.51425342665501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5D-4C82-AEB2-D749EEC00786}"/>
                </c:ext>
              </c:extLst>
            </c:dLbl>
            <c:dLbl>
              <c:idx val="1"/>
              <c:layout>
                <c:manualLayout>
                  <c:x val="0"/>
                  <c:y val="-0.2672288544577089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5D-4C82-AEB2-D749EEC00786}"/>
                </c:ext>
              </c:extLst>
            </c:dLbl>
            <c:dLbl>
              <c:idx val="2"/>
              <c:layout>
                <c:manualLayout>
                  <c:x val="-5.0925337632079971E-17"/>
                  <c:y val="-4.9612860892388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5D-4C82-AEB2-D749EEC00786}"/>
                </c:ext>
              </c:extLst>
            </c:dLbl>
            <c:dLbl>
              <c:idx val="3"/>
              <c:layout>
                <c:manualLayout>
                  <c:x val="-1.0185067526415994E-16"/>
                  <c:y val="-4.9612860892388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5D-4C82-AEB2-D749EEC00786}"/>
                </c:ext>
              </c:extLst>
            </c:dLbl>
            <c:dLbl>
              <c:idx val="4"/>
              <c:layout>
                <c:manualLayout>
                  <c:x val="0"/>
                  <c:y val="-6.97721638961796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5D-4C82-AEB2-D749EEC00786}"/>
                </c:ext>
              </c:extLst>
            </c:dLbl>
            <c:dLbl>
              <c:idx val="5"/>
              <c:layout>
                <c:manualLayout>
                  <c:x val="-1.0185067526415994E-16"/>
                  <c:y val="-3.87124526100904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5D-4C82-AEB2-D749EEC00786}"/>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Datos'!$A$47:$A$52</c:f>
              <c:strCache>
                <c:ptCount val="6"/>
                <c:pt idx="0">
                  <c:v>Alevinos</c:v>
                </c:pt>
                <c:pt idx="1">
                  <c:v>Alimento</c:v>
                </c:pt>
                <c:pt idx="2">
                  <c:v>Mano de obra y mantenimiento</c:v>
                </c:pt>
                <c:pt idx="3">
                  <c:v>Poscosecha</c:v>
                </c:pt>
                <c:pt idx="4">
                  <c:v>Procesamiento</c:v>
                </c:pt>
                <c:pt idx="5">
                  <c:v>Comercialización</c:v>
                </c:pt>
              </c:strCache>
            </c:strRef>
          </c:cat>
          <c:val>
            <c:numRef>
              <c:f>'Base Datos'!$C$47:$C$52</c:f>
              <c:numCache>
                <c:formatCode>0%</c:formatCode>
                <c:ptCount val="6"/>
                <c:pt idx="0">
                  <c:v>0.10975609756097561</c:v>
                </c:pt>
                <c:pt idx="1">
                  <c:v>0.59756097560975607</c:v>
                </c:pt>
                <c:pt idx="2">
                  <c:v>7.3170731707317069E-2</c:v>
                </c:pt>
                <c:pt idx="3">
                  <c:v>7.3170731707317069E-2</c:v>
                </c:pt>
                <c:pt idx="4">
                  <c:v>0.10975609756097561</c:v>
                </c:pt>
                <c:pt idx="5">
                  <c:v>3.6585365853658534E-2</c:v>
                </c:pt>
              </c:numCache>
            </c:numRef>
          </c:val>
          <c:extLst>
            <c:ext xmlns:c16="http://schemas.microsoft.com/office/drawing/2014/chart" uri="{C3380CC4-5D6E-409C-BE32-E72D297353CC}">
              <c16:uniqueId val="{00000007-AF5D-4C82-AEB2-D749EEC00786}"/>
            </c:ext>
          </c:extLst>
        </c:ser>
        <c:dLbls>
          <c:showLegendKey val="0"/>
          <c:showVal val="0"/>
          <c:showCatName val="0"/>
          <c:showSerName val="0"/>
          <c:showPercent val="0"/>
          <c:showBubbleSize val="0"/>
        </c:dLbls>
        <c:gapWidth val="312"/>
        <c:overlap val="100"/>
        <c:axId val="275766736"/>
        <c:axId val="275767296"/>
      </c:barChart>
      <c:catAx>
        <c:axId val="27576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crossAx val="275767296"/>
        <c:crosses val="autoZero"/>
        <c:auto val="1"/>
        <c:lblAlgn val="ctr"/>
        <c:lblOffset val="100"/>
        <c:noMultiLvlLbl val="0"/>
      </c:catAx>
      <c:valAx>
        <c:axId val="275767296"/>
        <c:scaling>
          <c:orientation val="minMax"/>
          <c:max val="1.1000000000000001"/>
          <c:min val="0"/>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75766736"/>
        <c:crosses val="autoZero"/>
        <c:crossBetween val="between"/>
        <c:majorUnit val="110"/>
      </c:valAx>
      <c:spPr>
        <a:noFill/>
        <a:ln>
          <a:solidFill>
            <a:schemeClr val="bg2">
              <a:lumMod val="90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9553905244923"/>
          <c:y val="5.1320470136519365E-2"/>
          <c:w val="0.82463586234259623"/>
          <c:h val="0.73480967488597182"/>
        </c:manualLayout>
      </c:layout>
      <c:scatterChart>
        <c:scatterStyle val="lineMarker"/>
        <c:varyColors val="0"/>
        <c:ser>
          <c:idx val="0"/>
          <c:order val="1"/>
          <c:tx>
            <c:strRef>
              <c:f>Dashboard!$A$3</c:f>
              <c:strCache>
                <c:ptCount val="1"/>
                <c:pt idx="0">
                  <c:v>Usted está aquí</c:v>
                </c:pt>
              </c:strCache>
            </c:strRef>
          </c:tx>
          <c:spPr>
            <a:ln w="25400" cap="rnd">
              <a:no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Dashboard!$B$3</c:f>
              <c:numCache>
                <c:formatCode>General</c:formatCode>
                <c:ptCount val="1"/>
                <c:pt idx="0">
                  <c:v>4.2357142857142858</c:v>
                </c:pt>
              </c:numCache>
            </c:numRef>
          </c:xVal>
          <c:yVal>
            <c:numRef>
              <c:f>Dashboard!$C$3</c:f>
              <c:numCache>
                <c:formatCode>General</c:formatCode>
                <c:ptCount val="1"/>
                <c:pt idx="0">
                  <c:v>0.65</c:v>
                </c:pt>
              </c:numCache>
            </c:numRef>
          </c:yVal>
          <c:smooth val="0"/>
          <c:extLst>
            <c:ext xmlns:c16="http://schemas.microsoft.com/office/drawing/2014/chart" uri="{C3380CC4-5D6E-409C-BE32-E72D297353CC}">
              <c16:uniqueId val="{00000000-F47C-47D2-9B21-6517B9F5F197}"/>
            </c:ext>
          </c:extLst>
        </c:ser>
        <c:ser>
          <c:idx val="2"/>
          <c:order val="2"/>
          <c:tx>
            <c:strRef>
              <c:f>Dashboard!$A$4</c:f>
              <c:strCache>
                <c:ptCount val="1"/>
                <c:pt idx="0">
                  <c:v>Aquí estaría siguiendo las recomendaciones</c:v>
                </c:pt>
              </c:strCache>
            </c:strRef>
          </c:tx>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Dashboard!$B$4</c:f>
              <c:numCache>
                <c:formatCode>General</c:formatCode>
                <c:ptCount val="1"/>
                <c:pt idx="0">
                  <c:v>9.1666666666666661</c:v>
                </c:pt>
              </c:numCache>
            </c:numRef>
          </c:xVal>
          <c:yVal>
            <c:numRef>
              <c:f>Dashboard!$C$4</c:f>
              <c:numCache>
                <c:formatCode>General</c:formatCode>
                <c:ptCount val="1"/>
                <c:pt idx="0">
                  <c:v>8</c:v>
                </c:pt>
              </c:numCache>
            </c:numRef>
          </c:yVal>
          <c:smooth val="0"/>
          <c:extLst>
            <c:ext xmlns:c16="http://schemas.microsoft.com/office/drawing/2014/chart" uri="{C3380CC4-5D6E-409C-BE32-E72D297353CC}">
              <c16:uniqueId val="{00000001-F47C-47D2-9B21-6517B9F5F197}"/>
            </c:ext>
          </c:extLst>
        </c:ser>
        <c:dLbls>
          <c:showLegendKey val="0"/>
          <c:showVal val="0"/>
          <c:showCatName val="0"/>
          <c:showSerName val="0"/>
          <c:showPercent val="0"/>
          <c:showBubbleSize val="0"/>
        </c:dLbls>
        <c:axId val="275771216"/>
        <c:axId val="273195920"/>
        <c:extLst>
          <c:ext xmlns:c15="http://schemas.microsoft.com/office/drawing/2012/chart" uri="{02D57815-91ED-43cb-92C2-25804820EDAC}">
            <c15:filteredScatterSeries>
              <c15:ser>
                <c:idx val="1"/>
                <c:order val="0"/>
                <c:tx>
                  <c:strRef>
                    <c:extLst>
                      <c:ext uri="{02D57815-91ED-43cb-92C2-25804820EDAC}">
                        <c15:formulaRef>
                          <c15:sqref>Dashboard!$C$2</c15:sqref>
                        </c15:formulaRef>
                      </c:ext>
                    </c:extLst>
                    <c:strCache>
                      <c:ptCount val="1"/>
                      <c:pt idx="0">
                        <c:v>Y</c:v>
                      </c:pt>
                    </c:strCache>
                  </c:strRef>
                </c:tx>
                <c:spPr>
                  <a:ln w="19050" cap="rnd">
                    <a:noFill/>
                    <a:round/>
                  </a:ln>
                  <a:effectLst/>
                </c:spPr>
                <c:marker>
                  <c:symbol val="circle"/>
                  <c:size val="5"/>
                  <c:spPr>
                    <a:solidFill>
                      <a:schemeClr val="accent2"/>
                    </a:solidFill>
                    <a:ln w="9525">
                      <a:solidFill>
                        <a:schemeClr val="accent2"/>
                      </a:solidFill>
                    </a:ln>
                    <a:effectLst/>
                  </c:spPr>
                </c:marker>
                <c:dPt>
                  <c:idx val="0"/>
                  <c:marker>
                    <c:spPr>
                      <a:solidFill>
                        <a:schemeClr val="accent1"/>
                      </a:solidFill>
                      <a:ln w="9525">
                        <a:solidFill>
                          <a:schemeClr val="accent1"/>
                        </a:solidFill>
                      </a:ln>
                      <a:effectLst/>
                    </c:spPr>
                  </c:marker>
                  <c:bubble3D val="0"/>
                  <c:spPr>
                    <a:ln w="19050" cap="rnd">
                      <a:solidFill>
                        <a:schemeClr val="accent1"/>
                      </a:solidFill>
                      <a:round/>
                    </a:ln>
                    <a:effectLst/>
                  </c:spPr>
                  <c:extLst>
                    <c:ext xmlns:c16="http://schemas.microsoft.com/office/drawing/2014/chart" uri="{C3380CC4-5D6E-409C-BE32-E72D297353CC}">
                      <c16:uniqueId val="{00000003-F47C-47D2-9B21-6517B9F5F197}"/>
                    </c:ext>
                  </c:extLst>
                </c:dPt>
                <c:dPt>
                  <c:idx val="1"/>
                  <c:marker>
                    <c:spPr>
                      <a:solidFill>
                        <a:schemeClr val="accent6"/>
                      </a:solidFill>
                      <a:ln w="9525">
                        <a:noFill/>
                      </a:ln>
                      <a:effectLst/>
                    </c:spPr>
                  </c:marker>
                  <c:bubble3D val="0"/>
                  <c:extLst>
                    <c:ext xmlns:c16="http://schemas.microsoft.com/office/drawing/2014/chart" uri="{C3380CC4-5D6E-409C-BE32-E72D297353CC}">
                      <c16:uniqueId val="{00000004-F47C-47D2-9B21-6517B9F5F197}"/>
                    </c:ext>
                  </c:extLst>
                </c:dPt>
                <c:dLbls>
                  <c:dLbl>
                    <c:idx val="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1"/>
                    <c:showPercent val="0"/>
                    <c:showBubbleSize val="0"/>
                    <c:extLst>
                      <c:ext uri="{CE6537A1-D6FC-4f65-9D91-7224C49458BB}">
                        <c15:spPr xmlns:c15="http://schemas.microsoft.com/office/drawing/2012/chart">
                          <a:prstGeom prst="rect">
                            <a:avLst/>
                          </a:prstGeom>
                        </c15:spPr>
                      </c:ext>
                      <c:ext xmlns:c16="http://schemas.microsoft.com/office/drawing/2014/chart" uri="{C3380CC4-5D6E-409C-BE32-E72D297353CC}">
                        <c16:uniqueId val="{00000003-F47C-47D2-9B21-6517B9F5F19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1"/>
                  <c:showPercent val="0"/>
                  <c:showBubbleSize val="0"/>
                  <c:showLeaderLines val="0"/>
                  <c:extLst>
                    <c:ext uri="{CE6537A1-D6FC-4f65-9D91-7224C49458BB}">
                      <c15:showDataLabelsRange val="1"/>
                      <c15:showLeaderLines val="1"/>
                      <c15:leaderLines>
                        <c:spPr>
                          <a:ln w="9525" cap="flat" cmpd="sng" algn="ctr">
                            <a:solidFill>
                              <a:schemeClr val="accent1">
                                <a:alpha val="0"/>
                              </a:schemeClr>
                            </a:solidFill>
                            <a:round/>
                          </a:ln>
                          <a:effectLst/>
                        </c:spPr>
                      </c15:leaderLines>
                    </c:ext>
                  </c:extLst>
                </c:dLbls>
                <c:xVal>
                  <c:numRef>
                    <c:extLst>
                      <c:ext uri="{02D57815-91ED-43cb-92C2-25804820EDAC}">
                        <c15:formulaRef>
                          <c15:sqref>Dashboard!$B$3:$B$4</c15:sqref>
                        </c15:formulaRef>
                      </c:ext>
                    </c:extLst>
                    <c:numCache>
                      <c:formatCode>General</c:formatCode>
                      <c:ptCount val="2"/>
                      <c:pt idx="0">
                        <c:v>4.2357142857142858</c:v>
                      </c:pt>
                      <c:pt idx="1">
                        <c:v>9.1666666666666661</c:v>
                      </c:pt>
                    </c:numCache>
                  </c:numRef>
                </c:xVal>
                <c:yVal>
                  <c:numRef>
                    <c:extLst>
                      <c:ext uri="{02D57815-91ED-43cb-92C2-25804820EDAC}">
                        <c15:formulaRef>
                          <c15:sqref>Dashboard!$C$3:$C$4</c15:sqref>
                        </c15:formulaRef>
                      </c:ext>
                    </c:extLst>
                    <c:numCache>
                      <c:formatCode>General</c:formatCode>
                      <c:ptCount val="2"/>
                      <c:pt idx="0">
                        <c:v>0.65</c:v>
                      </c:pt>
                      <c:pt idx="1">
                        <c:v>8</c:v>
                      </c:pt>
                    </c:numCache>
                  </c:numRef>
                </c:yVal>
                <c:smooth val="0"/>
                <c:extLst>
                  <c:ext xmlns:c16="http://schemas.microsoft.com/office/drawing/2014/chart" uri="{C3380CC4-5D6E-409C-BE32-E72D297353CC}">
                    <c16:uniqueId val="{00000005-F47C-47D2-9B21-6517B9F5F197}"/>
                  </c:ext>
                </c:extLst>
              </c15:ser>
            </c15:filteredScatterSeries>
          </c:ext>
        </c:extLst>
      </c:scatterChart>
      <c:valAx>
        <c:axId val="275771216"/>
        <c:scaling>
          <c:orientation val="minMax"/>
          <c:max val="11"/>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s-CO" sz="1050" b="1"/>
                  <a:t>Madurez de los procesos e infraestructura</a:t>
                </a:r>
              </a:p>
            </c:rich>
          </c:tx>
          <c:layout>
            <c:manualLayout>
              <c:xMode val="edge"/>
              <c:yMode val="edge"/>
              <c:x val="0.32365167768663061"/>
              <c:y val="0.90955243638023509"/>
            </c:manualLayout>
          </c:layout>
          <c:overlay val="0"/>
          <c:spPr>
            <a:noFill/>
            <a:ln>
              <a:noFill/>
            </a:ln>
            <a:effectLst/>
          </c:spPr>
        </c:title>
        <c:numFmt formatCode="General" sourceLinked="1"/>
        <c:majorTickMark val="out"/>
        <c:minorTickMark val="none"/>
        <c:tickLblPos val="nextTo"/>
        <c:crossAx val="273195920"/>
        <c:crosses val="autoZero"/>
        <c:crossBetween val="midCat"/>
        <c:majorUnit val="3.66"/>
        <c:minorUnit val="1"/>
      </c:valAx>
      <c:valAx>
        <c:axId val="273195920"/>
        <c:scaling>
          <c:orientation val="minMax"/>
          <c:max val="1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s-CO" sz="1050" b="1"/>
                  <a:t>Madurez</a:t>
                </a:r>
                <a:r>
                  <a:rPr lang="es-CO" sz="1050" b="1" baseline="0"/>
                  <a:t> de la administración y control</a:t>
                </a:r>
                <a:endParaRPr lang="es-CO" sz="1050" b="1"/>
              </a:p>
            </c:rich>
          </c:tx>
          <c:layout>
            <c:manualLayout>
              <c:xMode val="edge"/>
              <c:yMode val="edge"/>
              <c:x val="2.1567509229251536E-2"/>
              <c:y val="0.27032961066454997"/>
            </c:manualLayout>
          </c:layout>
          <c:overlay val="0"/>
          <c:spPr>
            <a:noFill/>
            <a:ln>
              <a:noFill/>
            </a:ln>
            <a:effectLst/>
          </c:spPr>
        </c:title>
        <c:numFmt formatCode="General" sourceLinked="1"/>
        <c:majorTickMark val="out"/>
        <c:minorTickMark val="none"/>
        <c:tickLblPos val="nextTo"/>
        <c:crossAx val="275771216"/>
        <c:crosses val="autoZero"/>
        <c:crossBetween val="midCat"/>
        <c:majorUnit val="5.33"/>
        <c:minorUnit val="1"/>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2" fmlaLink="$O$3" fmlaRange="Tools!$A$3:$A$5"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Style="combo" dx="16" fmlaRange="Tools!$A$7:$A$8" noThreeD="1" sel="0" val="0"/>
</file>

<file path=xl/ctrlProps/ctrlProp9.xml><?xml version="1.0" encoding="utf-8"?>
<formControlPr xmlns="http://schemas.microsoft.com/office/spreadsheetml/2009/9/main" objectType="Drop" dropStyle="combo" dx="16" fmlaRange="Tools!$A$7:$A$8" noThreeD="1" sel="2" val="0"/>
</file>

<file path=xl/ctrlProps/ctrlProp10.xml><?xml version="1.0" encoding="utf-8"?>
<formControlPr xmlns="http://schemas.microsoft.com/office/spreadsheetml/2009/9/main" objectType="Drop" dropStyle="combo" dx="16" fmlaRange="Tools!$A$7:$A$8" noThreeD="1" sel="0" val="0"/>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Drop" dropStyle="combo" dx="16" fmlaRange="Tools!$A$10:$A$14" noThreeD="1" sel="0" val="0"/>
</file>

<file path=xl/ctrlProps/ctrlProp13.xml><?xml version="1.0" encoding="utf-8"?>
<formControlPr xmlns="http://schemas.microsoft.com/office/spreadsheetml/2009/9/main" objectType="Drop" dropStyle="combo" dx="16" fmlaRange="Tools!$A$7:$A$8" noThreeD="1" sel="0" val="0"/>
</file>

<file path=xl/ctrlProps/ctrlProp14.xml><?xml version="1.0" encoding="utf-8"?>
<formControlPr xmlns="http://schemas.microsoft.com/office/spreadsheetml/2009/9/main" objectType="Drop" dropStyle="combo" dx="16" fmlaRange="Tools!$A$17:$A$20" noThreeD="1" sel="0" val="0"/>
</file>

<file path=xl/ctrlProps/ctrlProp15.xml><?xml version="1.0" encoding="utf-8"?>
<formControlPr xmlns="http://schemas.microsoft.com/office/spreadsheetml/2009/9/main" objectType="Drop" dropStyle="combo" dx="16" fmlaRange="Tools!$A$17:$A$20" noThreeD="1" sel="0" val="0"/>
</file>

<file path=xl/ctrlProps/ctrlProp16.xml><?xml version="1.0" encoding="utf-8"?>
<formControlPr xmlns="http://schemas.microsoft.com/office/spreadsheetml/2009/9/main" objectType="List" dx="22" fmlaRange="Tools!$A$23:$A$27" multiSel="5, 3, 1" noThreeD="1" sel="0" seltype="multi" val="2"/>
</file>

<file path=xl/ctrlProps/ctrlProp17.xml><?xml version="1.0" encoding="utf-8"?>
<formControlPr xmlns="http://schemas.microsoft.com/office/spreadsheetml/2009/9/main" objectType="Drop" dropStyle="combo" dx="16" fmlaRange="Tools!$A$7:$A$8" noThreeD="1" sel="0" val="0"/>
</file>

<file path=xl/ctrlProps/ctrlProp18.xml><?xml version="1.0" encoding="utf-8"?>
<formControlPr xmlns="http://schemas.microsoft.com/office/spreadsheetml/2009/9/main" objectType="List" dx="22" fmlaLink="$O$4" fmlaRange="Tools!$A$29:$A$32" noThreeD="1" sel="3" val="0"/>
</file>

<file path=xl/ctrlProps/ctrlProp19.xml><?xml version="1.0" encoding="utf-8"?>
<formControlPr xmlns="http://schemas.microsoft.com/office/spreadsheetml/2009/9/main" objectType="List" dx="22" fmlaLink="$O$5" fmlaRange="Tools!$A$34:$A$37" noThreeD="1" sel="4"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19050</xdr:rowOff>
        </xdr:from>
        <xdr:to>
          <xdr:col>7</xdr:col>
          <xdr:colOff>9525</xdr:colOff>
          <xdr:row>7</xdr:row>
          <xdr:rowOff>85725</xdr:rowOff>
        </xdr:to>
        <xdr:sp macro="" textlink="">
          <xdr:nvSpPr>
            <xdr:cNvPr id="1029" name="List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xdr:row>
          <xdr:rowOff>19050</xdr:rowOff>
        </xdr:from>
        <xdr:to>
          <xdr:col>3</xdr:col>
          <xdr:colOff>352425</xdr:colOff>
          <xdr:row>22</xdr:row>
          <xdr:rowOff>47625</xdr:rowOff>
        </xdr:to>
        <xdr:sp macro="" textlink="">
          <xdr:nvSpPr>
            <xdr:cNvPr id="1031" name="Check Box 7" descr="Comercializadores"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Comercializadores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xdr:row>
          <xdr:rowOff>123825</xdr:rowOff>
        </xdr:from>
        <xdr:to>
          <xdr:col>3</xdr:col>
          <xdr:colOff>581025</xdr:colOff>
          <xdr:row>23</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Supermercados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21</xdr:row>
          <xdr:rowOff>28575</xdr:rowOff>
        </xdr:from>
        <xdr:to>
          <xdr:col>5</xdr:col>
          <xdr:colOff>857250</xdr:colOff>
          <xdr:row>22</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Restaurantes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22</xdr:row>
          <xdr:rowOff>123825</xdr:rowOff>
        </xdr:from>
        <xdr:to>
          <xdr:col>5</xdr:col>
          <xdr:colOff>638175</xdr:colOff>
          <xdr:row>23</xdr:row>
          <xdr:rowOff>152400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Institucionales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21</xdr:row>
          <xdr:rowOff>28575</xdr:rowOff>
        </xdr:from>
        <xdr:to>
          <xdr:col>7</xdr:col>
          <xdr:colOff>95250</xdr:colOff>
          <xdr:row>22</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Hoteles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22</xdr:row>
          <xdr:rowOff>95250</xdr:rowOff>
        </xdr:from>
        <xdr:to>
          <xdr:col>6</xdr:col>
          <xdr:colOff>714375</xdr:colOff>
          <xdr:row>24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Punto de venta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38100</xdr:rowOff>
        </xdr:from>
        <xdr:to>
          <xdr:col>3</xdr:col>
          <xdr:colOff>466725</xdr:colOff>
          <xdr:row>27</xdr:row>
          <xdr:rowOff>28575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38100</xdr:rowOff>
        </xdr:from>
        <xdr:to>
          <xdr:col>6</xdr:col>
          <xdr:colOff>495300</xdr:colOff>
          <xdr:row>27</xdr:row>
          <xdr:rowOff>38100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133350</xdr:rowOff>
        </xdr:from>
        <xdr:to>
          <xdr:col>3</xdr:col>
          <xdr:colOff>476250</xdr:colOff>
          <xdr:row>30</xdr:row>
          <xdr:rowOff>123825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28</xdr:row>
          <xdr:rowOff>314325</xdr:rowOff>
        </xdr:from>
        <xdr:to>
          <xdr:col>5</xdr:col>
          <xdr:colOff>409575</xdr:colOff>
          <xdr:row>29</xdr:row>
          <xdr:rowOff>152400</xdr:rowOff>
        </xdr:to>
        <xdr:sp macro="" textlink="">
          <xdr:nvSpPr>
            <xdr:cNvPr id="1053" name="Label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s-CO" sz="800" b="0" i="0" u="none" strike="noStrike" baseline="0">
                  <a:solidFill>
                    <a:srgbClr val="000000"/>
                  </a:solidFill>
                  <a:latin typeface="Segoe UI"/>
                  <a:cs typeface="Segoe UI"/>
                </a:rPr>
                <a:t>¿Cuál?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133350</xdr:rowOff>
        </xdr:from>
        <xdr:to>
          <xdr:col>6</xdr:col>
          <xdr:colOff>495300</xdr:colOff>
          <xdr:row>30</xdr:row>
          <xdr:rowOff>123825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66675</xdr:rowOff>
        </xdr:from>
        <xdr:to>
          <xdr:col>3</xdr:col>
          <xdr:colOff>476250</xdr:colOff>
          <xdr:row>33</xdr:row>
          <xdr:rowOff>57150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66675</xdr:rowOff>
        </xdr:from>
        <xdr:to>
          <xdr:col>3</xdr:col>
          <xdr:colOff>466725</xdr:colOff>
          <xdr:row>36</xdr:row>
          <xdr:rowOff>57150</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57150</xdr:rowOff>
        </xdr:from>
        <xdr:to>
          <xdr:col>6</xdr:col>
          <xdr:colOff>495300</xdr:colOff>
          <xdr:row>36</xdr:row>
          <xdr:rowOff>57150</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37</xdr:row>
          <xdr:rowOff>38100</xdr:rowOff>
        </xdr:from>
        <xdr:to>
          <xdr:col>6</xdr:col>
          <xdr:colOff>495300</xdr:colOff>
          <xdr:row>39</xdr:row>
          <xdr:rowOff>123825</xdr:rowOff>
        </xdr:to>
        <xdr:sp macro="" textlink="">
          <xdr:nvSpPr>
            <xdr:cNvPr id="1061" name="List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57150</xdr:rowOff>
        </xdr:from>
        <xdr:to>
          <xdr:col>3</xdr:col>
          <xdr:colOff>495300</xdr:colOff>
          <xdr:row>43</xdr:row>
          <xdr:rowOff>47625</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298174</xdr:colOff>
      <xdr:row>42</xdr:row>
      <xdr:rowOff>132522</xdr:rowOff>
    </xdr:from>
    <xdr:to>
      <xdr:col>6</xdr:col>
      <xdr:colOff>488673</xdr:colOff>
      <xdr:row>44</xdr:row>
      <xdr:rowOff>49696</xdr:rowOff>
    </xdr:to>
    <xdr:sp macro="[0]!MostrarResultadosA" textlink="">
      <xdr:nvSpPr>
        <xdr:cNvPr id="4" name="Rectángulo 3">
          <a:extLst>
            <a:ext uri="{FF2B5EF4-FFF2-40B4-BE49-F238E27FC236}">
              <a16:creationId xmlns:a16="http://schemas.microsoft.com/office/drawing/2014/main" id="{00000000-0008-0000-0000-000004000000}"/>
            </a:ext>
          </a:extLst>
        </xdr:cNvPr>
        <xdr:cNvSpPr/>
      </xdr:nvSpPr>
      <xdr:spPr>
        <a:xfrm>
          <a:off x="2567609" y="6733761"/>
          <a:ext cx="1085021" cy="2981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Ingresar datos</a:t>
          </a:r>
        </a:p>
      </xdr:txBody>
    </xdr:sp>
    <xdr:clientData/>
  </xdr:twoCellAnchor>
  <xdr:twoCellAnchor editAs="oneCell">
    <xdr:from>
      <xdr:col>23</xdr:col>
      <xdr:colOff>1</xdr:colOff>
      <xdr:row>4</xdr:row>
      <xdr:rowOff>108858</xdr:rowOff>
    </xdr:from>
    <xdr:to>
      <xdr:col>32</xdr:col>
      <xdr:colOff>4737</xdr:colOff>
      <xdr:row>21</xdr:row>
      <xdr:rowOff>6804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184322" y="1483179"/>
          <a:ext cx="6858654" cy="28847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9</xdr:row>
          <xdr:rowOff>28575</xdr:rowOff>
        </xdr:from>
        <xdr:to>
          <xdr:col>7</xdr:col>
          <xdr:colOff>9525</xdr:colOff>
          <xdr:row>13</xdr:row>
          <xdr:rowOff>38100</xdr:rowOff>
        </xdr:to>
        <xdr:sp macro="" textlink="">
          <xdr:nvSpPr>
            <xdr:cNvPr id="1063" name="List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7</xdr:col>
          <xdr:colOff>9525</xdr:colOff>
          <xdr:row>18</xdr:row>
          <xdr:rowOff>19050</xdr:rowOff>
        </xdr:to>
        <xdr:sp macro="" textlink="">
          <xdr:nvSpPr>
            <xdr:cNvPr id="1064" name="List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449036</xdr:colOff>
      <xdr:row>3</xdr:row>
      <xdr:rowOff>367394</xdr:rowOff>
    </xdr:from>
    <xdr:to>
      <xdr:col>4</xdr:col>
      <xdr:colOff>925286</xdr:colOff>
      <xdr:row>4</xdr:row>
      <xdr:rowOff>465217</xdr:rowOff>
    </xdr:to>
    <xdr:sp macro="[0]!EMpezar" textlink="">
      <xdr:nvSpPr>
        <xdr:cNvPr id="2" name="Rectángulo 1">
          <a:extLst>
            <a:ext uri="{FF2B5EF4-FFF2-40B4-BE49-F238E27FC236}">
              <a16:creationId xmlns:a16="http://schemas.microsoft.com/office/drawing/2014/main" id="{00000000-0008-0000-0100-000002000000}"/>
            </a:ext>
          </a:extLst>
        </xdr:cNvPr>
        <xdr:cNvSpPr/>
      </xdr:nvSpPr>
      <xdr:spPr>
        <a:xfrm>
          <a:off x="5320393" y="1592037"/>
          <a:ext cx="2884714" cy="492430"/>
        </a:xfrm>
        <a:prstGeom prst="rect">
          <a:avLst/>
        </a:prstGeom>
        <a:solidFill>
          <a:srgbClr val="4D7293"/>
        </a:solidFill>
        <a:ln>
          <a:solidFill>
            <a:srgbClr val="7B95AE"/>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0">
              <a:latin typeface="Segoe UI Semibold" panose="020B0702040204020203" pitchFamily="34" charset="0"/>
              <a:cs typeface="Lucida Sans Unicode" panose="020B0602030504020204" pitchFamily="34" charset="0"/>
            </a:rPr>
            <a:t>Empezar autoevaluación</a:t>
          </a:r>
        </a:p>
      </xdr:txBody>
    </xdr:sp>
    <xdr:clientData/>
  </xdr:twoCellAnchor>
  <xdr:twoCellAnchor>
    <xdr:from>
      <xdr:col>6</xdr:col>
      <xdr:colOff>244927</xdr:colOff>
      <xdr:row>4</xdr:row>
      <xdr:rowOff>50164</xdr:rowOff>
    </xdr:from>
    <xdr:to>
      <xdr:col>12</xdr:col>
      <xdr:colOff>593190</xdr:colOff>
      <xdr:row>6</xdr:row>
      <xdr:rowOff>190498</xdr:rowOff>
    </xdr:to>
    <xdr:grpSp>
      <xdr:nvGrpSpPr>
        <xdr:cNvPr id="18" name="Grupo 17">
          <a:extLst>
            <a:ext uri="{FF2B5EF4-FFF2-40B4-BE49-F238E27FC236}">
              <a16:creationId xmlns:a16="http://schemas.microsoft.com/office/drawing/2014/main" id="{00000000-0008-0000-0100-000012000000}"/>
            </a:ext>
          </a:extLst>
        </xdr:cNvPr>
        <xdr:cNvGrpSpPr/>
      </xdr:nvGrpSpPr>
      <xdr:grpSpPr>
        <a:xfrm>
          <a:off x="9468503" y="1677854"/>
          <a:ext cx="4941965" cy="2455271"/>
          <a:chOff x="4060138" y="4297205"/>
          <a:chExt cx="1680042" cy="833165"/>
        </a:xfrm>
      </xdr:grpSpPr>
      <xdr:pic>
        <xdr:nvPicPr>
          <xdr:cNvPr id="19" name="Picture 9">
            <a:extLst>
              <a:ext uri="{FF2B5EF4-FFF2-40B4-BE49-F238E27FC236}">
                <a16:creationId xmlns:a16="http://schemas.microsoft.com/office/drawing/2014/main" id="{00000000-0008-0000-01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60138" y="4340240"/>
            <a:ext cx="734684" cy="7346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Imagen 19">
            <a:extLst>
              <a:ext uri="{FF2B5EF4-FFF2-40B4-BE49-F238E27FC236}">
                <a16:creationId xmlns:a16="http://schemas.microsoft.com/office/drawing/2014/main" id="{00000000-0008-0000-0100-000014000000}"/>
              </a:ext>
            </a:extLst>
          </xdr:cNvPr>
          <xdr:cNvPicPr>
            <a:picLocks noChangeAspect="1"/>
          </xdr:cNvPicPr>
        </xdr:nvPicPr>
        <xdr:blipFill rotWithShape="1">
          <a:blip xmlns:r="http://schemas.openxmlformats.org/officeDocument/2006/relationships" r:embed="rId2"/>
          <a:srcRect l="17512" t="9197" r="21232" b="15418"/>
          <a:stretch/>
        </xdr:blipFill>
        <xdr:spPr>
          <a:xfrm>
            <a:off x="4868280" y="4297205"/>
            <a:ext cx="871900" cy="833165"/>
          </a:xfrm>
          <a:prstGeom prst="rect">
            <a:avLst/>
          </a:prstGeom>
        </xdr:spPr>
      </xdr:pic>
    </xdr:grpSp>
    <xdr:clientData/>
  </xdr:twoCellAnchor>
  <xdr:twoCellAnchor editAs="oneCell">
    <xdr:from>
      <xdr:col>9</xdr:col>
      <xdr:colOff>54429</xdr:colOff>
      <xdr:row>6</xdr:row>
      <xdr:rowOff>449035</xdr:rowOff>
    </xdr:from>
    <xdr:to>
      <xdr:col>10</xdr:col>
      <xdr:colOff>94082</xdr:colOff>
      <xdr:row>6</xdr:row>
      <xdr:rowOff>881035</xdr:rowOff>
    </xdr:to>
    <xdr:pic>
      <xdr:nvPicPr>
        <xdr:cNvPr id="21" name="Picture 5">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03429" y="4231821"/>
          <a:ext cx="801652" cy="43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515471</xdr:colOff>
      <xdr:row>6</xdr:row>
      <xdr:rowOff>209445</xdr:rowOff>
    </xdr:from>
    <xdr:to>
      <xdr:col>7</xdr:col>
      <xdr:colOff>762722</xdr:colOff>
      <xdr:row>6</xdr:row>
      <xdr:rowOff>694980</xdr:rowOff>
    </xdr:to>
    <xdr:sp macro="" textlink="">
      <xdr:nvSpPr>
        <xdr:cNvPr id="20" name="CuadroTexto 5">
          <a:extLst>
            <a:ext uri="{FF2B5EF4-FFF2-40B4-BE49-F238E27FC236}">
              <a16:creationId xmlns:a16="http://schemas.microsoft.com/office/drawing/2014/main" id="{00000000-0008-0000-0300-000014000000}"/>
            </a:ext>
          </a:extLst>
        </xdr:cNvPr>
        <xdr:cNvSpPr txBox="1"/>
      </xdr:nvSpPr>
      <xdr:spPr>
        <a:xfrm rot="16200000">
          <a:off x="7825829" y="4474763"/>
          <a:ext cx="485535" cy="247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CO" sz="1050">
              <a:latin typeface="Segoe UI" panose="020B0502040204020203" pitchFamily="34" charset="0"/>
              <a:ea typeface="Segoe UI" panose="020B0502040204020203" pitchFamily="34" charset="0"/>
              <a:cs typeface="Segoe UI" panose="020B0502040204020203" pitchFamily="34" charset="0"/>
            </a:rPr>
            <a:t>Bajo</a:t>
          </a:r>
        </a:p>
      </xdr:txBody>
    </xdr:sp>
    <xdr:clientData/>
  </xdr:twoCellAnchor>
  <xdr:twoCellAnchor>
    <xdr:from>
      <xdr:col>7</xdr:col>
      <xdr:colOff>528112</xdr:colOff>
      <xdr:row>5</xdr:row>
      <xdr:rowOff>252584</xdr:rowOff>
    </xdr:from>
    <xdr:to>
      <xdr:col>7</xdr:col>
      <xdr:colOff>727427</xdr:colOff>
      <xdr:row>5</xdr:row>
      <xdr:rowOff>835413</xdr:rowOff>
    </xdr:to>
    <xdr:sp macro="" textlink="">
      <xdr:nvSpPr>
        <xdr:cNvPr id="21" name="CuadroTexto 2">
          <a:extLst>
            <a:ext uri="{FF2B5EF4-FFF2-40B4-BE49-F238E27FC236}">
              <a16:creationId xmlns:a16="http://schemas.microsoft.com/office/drawing/2014/main" id="{00000000-0008-0000-0300-000015000000}"/>
            </a:ext>
          </a:extLst>
        </xdr:cNvPr>
        <xdr:cNvSpPr txBox="1"/>
      </xdr:nvSpPr>
      <xdr:spPr>
        <a:xfrm rot="16200000">
          <a:off x="7765855" y="3447517"/>
          <a:ext cx="582829" cy="199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CO" sz="1050">
              <a:latin typeface="Segoe UI" panose="020B0502040204020203" pitchFamily="34" charset="0"/>
              <a:ea typeface="Segoe UI" panose="020B0502040204020203" pitchFamily="34" charset="0"/>
              <a:cs typeface="Segoe UI" panose="020B0502040204020203" pitchFamily="34" charset="0"/>
            </a:rPr>
            <a:t>Medio</a:t>
          </a:r>
        </a:p>
      </xdr:txBody>
    </xdr:sp>
    <xdr:clientData/>
  </xdr:twoCellAnchor>
  <xdr:twoCellAnchor>
    <xdr:from>
      <xdr:col>7</xdr:col>
      <xdr:colOff>538187</xdr:colOff>
      <xdr:row>4</xdr:row>
      <xdr:rowOff>470647</xdr:rowOff>
    </xdr:from>
    <xdr:to>
      <xdr:col>7</xdr:col>
      <xdr:colOff>707277</xdr:colOff>
      <xdr:row>4</xdr:row>
      <xdr:rowOff>929579</xdr:rowOff>
    </xdr:to>
    <xdr:sp macro="" textlink="">
      <xdr:nvSpPr>
        <xdr:cNvPr id="22" name="CuadroTexto 5">
          <a:extLst>
            <a:ext uri="{FF2B5EF4-FFF2-40B4-BE49-F238E27FC236}">
              <a16:creationId xmlns:a16="http://schemas.microsoft.com/office/drawing/2014/main" id="{00000000-0008-0000-0300-000016000000}"/>
            </a:ext>
          </a:extLst>
        </xdr:cNvPr>
        <xdr:cNvSpPr txBox="1"/>
      </xdr:nvSpPr>
      <xdr:spPr>
        <a:xfrm rot="16200000">
          <a:off x="7822766" y="2475744"/>
          <a:ext cx="458932" cy="169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CO" sz="1050">
              <a:latin typeface="Segoe UI" panose="020B0502040204020203" pitchFamily="34" charset="0"/>
              <a:ea typeface="Segoe UI" panose="020B0502040204020203" pitchFamily="34" charset="0"/>
              <a:cs typeface="Segoe UI" panose="020B0502040204020203" pitchFamily="34" charset="0"/>
            </a:rPr>
            <a:t>Alto</a:t>
          </a:r>
        </a:p>
      </xdr:txBody>
    </xdr:sp>
    <xdr:clientData/>
  </xdr:twoCellAnchor>
  <xdr:twoCellAnchor>
    <xdr:from>
      <xdr:col>8</xdr:col>
      <xdr:colOff>766388</xdr:colOff>
      <xdr:row>6</xdr:row>
      <xdr:rowOff>985028</xdr:rowOff>
    </xdr:from>
    <xdr:to>
      <xdr:col>10</xdr:col>
      <xdr:colOff>1162454</xdr:colOff>
      <xdr:row>8</xdr:row>
      <xdr:rowOff>139513</xdr:rowOff>
    </xdr:to>
    <xdr:grpSp>
      <xdr:nvGrpSpPr>
        <xdr:cNvPr id="16" name="Grupo 15">
          <a:extLst>
            <a:ext uri="{FF2B5EF4-FFF2-40B4-BE49-F238E27FC236}">
              <a16:creationId xmlns:a16="http://schemas.microsoft.com/office/drawing/2014/main" id="{00000000-0008-0000-0300-000010000000}"/>
            </a:ext>
          </a:extLst>
        </xdr:cNvPr>
        <xdr:cNvGrpSpPr/>
      </xdr:nvGrpSpPr>
      <xdr:grpSpPr>
        <a:xfrm>
          <a:off x="9303169" y="4949809"/>
          <a:ext cx="4563254" cy="583235"/>
          <a:chOff x="1452588" y="703330"/>
          <a:chExt cx="3244176" cy="285268"/>
        </a:xfrm>
      </xdr:grpSpPr>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1452588" y="703330"/>
            <a:ext cx="438150" cy="28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latin typeface="Segoe UI" panose="020B0502040204020203" pitchFamily="34" charset="0"/>
                <a:ea typeface="Segoe UI" panose="020B0502040204020203" pitchFamily="34" charset="0"/>
                <a:cs typeface="Segoe UI" panose="020B0502040204020203" pitchFamily="34" charset="0"/>
              </a:rPr>
              <a:t>Bajo</a:t>
            </a:r>
          </a:p>
        </xdr:txBody>
      </xdr:sp>
      <xdr:sp macro="" textlink="">
        <xdr:nvSpPr>
          <xdr:cNvPr id="18" name="CuadroTexto 17">
            <a:extLst>
              <a:ext uri="{FF2B5EF4-FFF2-40B4-BE49-F238E27FC236}">
                <a16:creationId xmlns:a16="http://schemas.microsoft.com/office/drawing/2014/main" id="{00000000-0008-0000-0300-000012000000}"/>
              </a:ext>
            </a:extLst>
          </xdr:cNvPr>
          <xdr:cNvSpPr txBox="1"/>
        </xdr:nvSpPr>
        <xdr:spPr>
          <a:xfrm>
            <a:off x="2826581" y="728568"/>
            <a:ext cx="5334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latin typeface="Segoe UI" panose="020B0502040204020203" pitchFamily="34" charset="0"/>
                <a:ea typeface="Segoe UI" panose="020B0502040204020203" pitchFamily="34" charset="0"/>
                <a:cs typeface="Segoe UI" panose="020B0502040204020203" pitchFamily="34" charset="0"/>
              </a:rPr>
              <a:t>Medio</a:t>
            </a:r>
          </a:p>
        </xdr:txBody>
      </xdr:sp>
      <xdr:sp macro="" textlink="">
        <xdr:nvSpPr>
          <xdr:cNvPr id="19" name="CuadroTexto 18">
            <a:extLst>
              <a:ext uri="{FF2B5EF4-FFF2-40B4-BE49-F238E27FC236}">
                <a16:creationId xmlns:a16="http://schemas.microsoft.com/office/drawing/2014/main" id="{00000000-0008-0000-0300-000013000000}"/>
              </a:ext>
            </a:extLst>
          </xdr:cNvPr>
          <xdr:cNvSpPr txBox="1"/>
        </xdr:nvSpPr>
        <xdr:spPr>
          <a:xfrm>
            <a:off x="4299313" y="728901"/>
            <a:ext cx="39745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latin typeface="Segoe UI" panose="020B0502040204020203" pitchFamily="34" charset="0"/>
                <a:ea typeface="Segoe UI" panose="020B0502040204020203" pitchFamily="34" charset="0"/>
                <a:cs typeface="Segoe UI" panose="020B0502040204020203" pitchFamily="34" charset="0"/>
              </a:rPr>
              <a:t>Alto</a:t>
            </a:r>
          </a:p>
        </xdr:txBody>
      </xdr:sp>
    </xdr:grpSp>
    <xdr:clientData/>
  </xdr:twoCellAnchor>
  <xdr:twoCellAnchor>
    <xdr:from>
      <xdr:col>1</xdr:col>
      <xdr:colOff>0</xdr:colOff>
      <xdr:row>2</xdr:row>
      <xdr:rowOff>406400</xdr:rowOff>
    </xdr:from>
    <xdr:to>
      <xdr:col>6</xdr:col>
      <xdr:colOff>6350</xdr:colOff>
      <xdr:row>11</xdr:row>
      <xdr:rowOff>20109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580370</xdr:colOff>
      <xdr:row>7</xdr:row>
      <xdr:rowOff>37571</xdr:rowOff>
    </xdr:from>
    <xdr:to>
      <xdr:col>4</xdr:col>
      <xdr:colOff>1110907</xdr:colOff>
      <xdr:row>9</xdr:row>
      <xdr:rowOff>9525</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2068651" y="5228696"/>
          <a:ext cx="3959537" cy="364860"/>
          <a:chOff x="1452588" y="703330"/>
          <a:chExt cx="3244176" cy="285268"/>
        </a:xfrm>
      </xdr:grpSpPr>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1452588" y="703330"/>
            <a:ext cx="438150" cy="285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latin typeface="Segoe UI" panose="020B0502040204020203" pitchFamily="34" charset="0"/>
                <a:ea typeface="Segoe UI" panose="020B0502040204020203" pitchFamily="34" charset="0"/>
                <a:cs typeface="Segoe UI" panose="020B0502040204020203" pitchFamily="34" charset="0"/>
              </a:rPr>
              <a:t>Bajo</a:t>
            </a:r>
          </a:p>
        </xdr:txBody>
      </xdr:sp>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2826581" y="728568"/>
            <a:ext cx="5334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latin typeface="Segoe UI" panose="020B0502040204020203" pitchFamily="34" charset="0"/>
                <a:ea typeface="Segoe UI" panose="020B0502040204020203" pitchFamily="34" charset="0"/>
                <a:cs typeface="Segoe UI" panose="020B0502040204020203" pitchFamily="34" charset="0"/>
              </a:rPr>
              <a:t>Medio</a:t>
            </a:r>
          </a:p>
        </xdr:txBody>
      </xdr:sp>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4299313" y="728901"/>
            <a:ext cx="397451"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latin typeface="Segoe UI" panose="020B0502040204020203" pitchFamily="34" charset="0"/>
                <a:ea typeface="Segoe UI" panose="020B0502040204020203" pitchFamily="34" charset="0"/>
                <a:cs typeface="Segoe UI" panose="020B0502040204020203" pitchFamily="34" charset="0"/>
              </a:rPr>
              <a:t>Alto</a:t>
            </a:r>
          </a:p>
        </xdr:txBody>
      </xdr:sp>
    </xdr:grpSp>
    <xdr:clientData/>
  </xdr:twoCellAnchor>
  <xdr:twoCellAnchor>
    <xdr:from>
      <xdr:col>9</xdr:col>
      <xdr:colOff>1512795</xdr:colOff>
      <xdr:row>0</xdr:row>
      <xdr:rowOff>214938</xdr:rowOff>
    </xdr:from>
    <xdr:to>
      <xdr:col>11</xdr:col>
      <xdr:colOff>369793</xdr:colOff>
      <xdr:row>1</xdr:row>
      <xdr:rowOff>207596</xdr:rowOff>
    </xdr:to>
    <xdr:sp macro="[0]!VerAcciones" textlink="">
      <xdr:nvSpPr>
        <xdr:cNvPr id="8" name="Rectángulo redondeado 7">
          <a:extLst>
            <a:ext uri="{FF2B5EF4-FFF2-40B4-BE49-F238E27FC236}">
              <a16:creationId xmlns:a16="http://schemas.microsoft.com/office/drawing/2014/main" id="{00000000-0008-0000-0300-000008000000}"/>
            </a:ext>
          </a:extLst>
        </xdr:cNvPr>
        <xdr:cNvSpPr/>
      </xdr:nvSpPr>
      <xdr:spPr>
        <a:xfrm>
          <a:off x="12895170" y="214938"/>
          <a:ext cx="3321842" cy="486768"/>
        </a:xfrm>
        <a:prstGeom prst="roundRect">
          <a:avLst/>
        </a:prstGeom>
        <a:solidFill>
          <a:srgbClr val="2F75B5"/>
        </a:solidFill>
        <a:ln>
          <a:noFill/>
        </a:ln>
        <a:effectLst>
          <a:glow rad="63500">
            <a:schemeClr val="accent3">
              <a:satMod val="175000"/>
              <a:alpha val="40000"/>
            </a:schemeClr>
          </a:glow>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0">
              <a:latin typeface="Segoe UI Semibold" panose="020B0702040204020203" pitchFamily="34" charset="0"/>
            </a:rPr>
            <a:t>Ver acciones recomendadas</a:t>
          </a:r>
        </a:p>
      </xdr:txBody>
    </xdr:sp>
    <xdr:clientData/>
  </xdr:twoCellAnchor>
  <xdr:twoCellAnchor>
    <xdr:from>
      <xdr:col>2</xdr:col>
      <xdr:colOff>0</xdr:colOff>
      <xdr:row>6</xdr:row>
      <xdr:rowOff>1206500</xdr:rowOff>
    </xdr:from>
    <xdr:to>
      <xdr:col>5</xdr:col>
      <xdr:colOff>139700</xdr:colOff>
      <xdr:row>6</xdr:row>
      <xdr:rowOff>1220176</xdr:rowOff>
    </xdr:to>
    <xdr:cxnSp macro="">
      <xdr:nvCxnSpPr>
        <xdr:cNvPr id="25" name="Conector recto de flecha 24">
          <a:extLst>
            <a:ext uri="{FF2B5EF4-FFF2-40B4-BE49-F238E27FC236}">
              <a16:creationId xmlns:a16="http://schemas.microsoft.com/office/drawing/2014/main" id="{00000000-0008-0000-0300-000019000000}"/>
            </a:ext>
          </a:extLst>
        </xdr:cNvPr>
        <xdr:cNvCxnSpPr/>
      </xdr:nvCxnSpPr>
      <xdr:spPr bwMode="auto">
        <a:xfrm flipV="1">
          <a:off x="1701800" y="5194300"/>
          <a:ext cx="5283200" cy="13676"/>
        </a:xfrm>
        <a:prstGeom prst="straightConnector1">
          <a:avLst/>
        </a:prstGeom>
        <a:solidFill>
          <a:schemeClr val="accent1"/>
        </a:solidFill>
        <a:ln w="28575" cap="rnd" cmpd="sng" algn="ctr">
          <a:solidFill>
            <a:schemeClr val="accent6">
              <a:lumMod val="75000"/>
            </a:schemeClr>
          </a:solidFill>
          <a:prstDash val="solid"/>
          <a:round/>
          <a:headEnd type="none" w="med" len="lg"/>
          <a:tailEnd type="triangle" w="lg" len="lg"/>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xdr:col>
      <xdr:colOff>749300</xdr:colOff>
      <xdr:row>3</xdr:row>
      <xdr:rowOff>101600</xdr:rowOff>
    </xdr:from>
    <xdr:to>
      <xdr:col>1</xdr:col>
      <xdr:colOff>753693</xdr:colOff>
      <xdr:row>6</xdr:row>
      <xdr:rowOff>1231314</xdr:rowOff>
    </xdr:to>
    <xdr:cxnSp macro="">
      <xdr:nvCxnSpPr>
        <xdr:cNvPr id="26" name="Conector recto de flecha 25">
          <a:extLst>
            <a:ext uri="{FF2B5EF4-FFF2-40B4-BE49-F238E27FC236}">
              <a16:creationId xmlns:a16="http://schemas.microsoft.com/office/drawing/2014/main" id="{00000000-0008-0000-0300-00001A000000}"/>
            </a:ext>
          </a:extLst>
        </xdr:cNvPr>
        <xdr:cNvCxnSpPr/>
      </xdr:nvCxnSpPr>
      <xdr:spPr bwMode="auto">
        <a:xfrm flipH="1" flipV="1">
          <a:off x="1689100" y="1384300"/>
          <a:ext cx="4393" cy="3834814"/>
        </a:xfrm>
        <a:prstGeom prst="straightConnector1">
          <a:avLst/>
        </a:prstGeom>
        <a:solidFill>
          <a:schemeClr val="accent1"/>
        </a:solidFill>
        <a:ln w="28575" cap="rnd" cmpd="sng" algn="ctr">
          <a:solidFill>
            <a:schemeClr val="accent6">
              <a:lumMod val="75000"/>
            </a:schemeClr>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7</xdr:col>
      <xdr:colOff>1</xdr:colOff>
      <xdr:row>2</xdr:row>
      <xdr:rowOff>406400</xdr:rowOff>
    </xdr:from>
    <xdr:to>
      <xdr:col>11</xdr:col>
      <xdr:colOff>457200</xdr:colOff>
      <xdr:row>10</xdr:row>
      <xdr:rowOff>279400</xdr:rowOff>
    </xdr:to>
    <xdr:graphicFrame macro="">
      <xdr:nvGraphicFramePr>
        <xdr:cNvPr id="30" name="Gráfico 29">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785812</xdr:colOff>
      <xdr:row>6</xdr:row>
      <xdr:rowOff>838530</xdr:rowOff>
    </xdr:from>
    <xdr:to>
      <xdr:col>11</xdr:col>
      <xdr:colOff>60532</xdr:colOff>
      <xdr:row>7</xdr:row>
      <xdr:rowOff>175824</xdr:rowOff>
    </xdr:to>
    <xdr:grpSp>
      <xdr:nvGrpSpPr>
        <xdr:cNvPr id="27" name="Grupo 26">
          <a:extLst>
            <a:ext uri="{FF2B5EF4-FFF2-40B4-BE49-F238E27FC236}">
              <a16:creationId xmlns:a16="http://schemas.microsoft.com/office/drawing/2014/main" id="{00000000-0008-0000-0300-00001B000000}"/>
            </a:ext>
          </a:extLst>
        </xdr:cNvPr>
        <xdr:cNvGrpSpPr/>
      </xdr:nvGrpSpPr>
      <xdr:grpSpPr>
        <a:xfrm>
          <a:off x="13489781" y="4803311"/>
          <a:ext cx="1358314" cy="563638"/>
          <a:chOff x="12382499" y="3482908"/>
          <a:chExt cx="1363579" cy="559833"/>
        </a:xfrm>
      </xdr:grpSpPr>
      <xdr:sp macro="" textlink="">
        <xdr:nvSpPr>
          <xdr:cNvPr id="10" name="Rectángulo 9">
            <a:extLst>
              <a:ext uri="{FF2B5EF4-FFF2-40B4-BE49-F238E27FC236}">
                <a16:creationId xmlns:a16="http://schemas.microsoft.com/office/drawing/2014/main" id="{00000000-0008-0000-0300-00000A000000}"/>
              </a:ext>
            </a:extLst>
          </xdr:cNvPr>
          <xdr:cNvSpPr/>
        </xdr:nvSpPr>
        <xdr:spPr>
          <a:xfrm>
            <a:off x="12382499" y="3482908"/>
            <a:ext cx="1363579" cy="559833"/>
          </a:xfrm>
          <a:prstGeom prst="rect">
            <a:avLst/>
          </a:prstGeom>
          <a:solidFill>
            <a:sysClr val="window" lastClr="FFFFFF"/>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CuadroTexto 23">
            <a:extLst>
              <a:ext uri="{FF2B5EF4-FFF2-40B4-BE49-F238E27FC236}">
                <a16:creationId xmlns:a16="http://schemas.microsoft.com/office/drawing/2014/main" id="{00000000-0008-0000-0300-000018000000}"/>
              </a:ext>
            </a:extLst>
          </xdr:cNvPr>
          <xdr:cNvSpPr txBox="1"/>
        </xdr:nvSpPr>
        <xdr:spPr>
          <a:xfrm>
            <a:off x="12568321" y="3502526"/>
            <a:ext cx="1161716" cy="529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s-CO" sz="1100"/>
              <a:t>Costos del sector</a:t>
            </a:r>
          </a:p>
          <a:p>
            <a:pPr>
              <a:spcAft>
                <a:spcPts val="600"/>
              </a:spcAft>
            </a:pPr>
            <a:r>
              <a:rPr lang="es-CO" sz="1100"/>
              <a:t>Sus</a:t>
            </a:r>
            <a:r>
              <a:rPr lang="es-CO" sz="1100" baseline="0"/>
              <a:t> costos</a:t>
            </a:r>
            <a:endParaRPr lang="es-CO" sz="1100"/>
          </a:p>
        </xdr:txBody>
      </xdr:sp>
      <xdr:sp macro="" textlink="">
        <xdr:nvSpPr>
          <xdr:cNvPr id="29" name="Rectángulo 28">
            <a:extLst>
              <a:ext uri="{FF2B5EF4-FFF2-40B4-BE49-F238E27FC236}">
                <a16:creationId xmlns:a16="http://schemas.microsoft.com/office/drawing/2014/main" id="{00000000-0008-0000-0300-00001D000000}"/>
              </a:ext>
            </a:extLst>
          </xdr:cNvPr>
          <xdr:cNvSpPr/>
        </xdr:nvSpPr>
        <xdr:spPr>
          <a:xfrm>
            <a:off x="12448673" y="3815681"/>
            <a:ext cx="152400" cy="1524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3" name="Rectángulo 22">
            <a:extLst>
              <a:ext uri="{FF2B5EF4-FFF2-40B4-BE49-F238E27FC236}">
                <a16:creationId xmlns:a16="http://schemas.microsoft.com/office/drawing/2014/main" id="{00000000-0008-0000-0300-000017000000}"/>
              </a:ext>
            </a:extLst>
          </xdr:cNvPr>
          <xdr:cNvSpPr/>
        </xdr:nvSpPr>
        <xdr:spPr>
          <a:xfrm>
            <a:off x="12448675" y="3557673"/>
            <a:ext cx="152400" cy="152400"/>
          </a:xfrm>
          <a:prstGeom prst="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6</xdr:col>
      <xdr:colOff>748392</xdr:colOff>
      <xdr:row>2</xdr:row>
      <xdr:rowOff>406399</xdr:rowOff>
    </xdr:from>
    <xdr:to>
      <xdr:col>12</xdr:col>
      <xdr:colOff>13608</xdr:colOff>
      <xdr:row>11</xdr:row>
      <xdr:rowOff>6349</xdr:rowOff>
    </xdr:to>
    <xdr:graphicFrame macro="">
      <xdr:nvGraphicFramePr>
        <xdr:cNvPr id="32" name="Gráfico 31">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0.05806</cdr:x>
      <cdr:y>0.56979</cdr:y>
    </cdr:from>
    <cdr:to>
      <cdr:x>0.09757</cdr:x>
      <cdr:y>0.67893</cdr:y>
    </cdr:to>
    <cdr:sp macro="" textlink="">
      <cdr:nvSpPr>
        <cdr:cNvPr id="2" name="CuadroTexto 5"/>
        <cdr:cNvSpPr txBox="1"/>
      </cdr:nvSpPr>
      <cdr:spPr>
        <a:xfrm xmlns:a="http://schemas.openxmlformats.org/drawingml/2006/main" rot="16200000">
          <a:off x="230912" y="2482608"/>
          <a:ext cx="454286" cy="232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050">
              <a:latin typeface="Segoe UI" panose="020B0502040204020203" pitchFamily="34" charset="0"/>
              <a:ea typeface="Segoe UI" panose="020B0502040204020203" pitchFamily="34" charset="0"/>
              <a:cs typeface="Segoe UI" panose="020B0502040204020203" pitchFamily="34" charset="0"/>
            </a:rPr>
            <a:t>Bajo</a:t>
          </a:r>
        </a:p>
      </cdr:txBody>
    </cdr:sp>
  </cdr:relSizeAnchor>
  <cdr:relSizeAnchor xmlns:cdr="http://schemas.openxmlformats.org/drawingml/2006/chartDrawing">
    <cdr:from>
      <cdr:x>0.06008</cdr:x>
      <cdr:y>0.32256</cdr:y>
    </cdr:from>
    <cdr:to>
      <cdr:x>0.09193</cdr:x>
      <cdr:y>0.45357</cdr:y>
    </cdr:to>
    <cdr:sp macro="" textlink="">
      <cdr:nvSpPr>
        <cdr:cNvPr id="3" name="CuadroTexto 5"/>
        <cdr:cNvSpPr txBox="1"/>
      </cdr:nvSpPr>
      <cdr:spPr>
        <a:xfrm xmlns:a="http://schemas.openxmlformats.org/drawingml/2006/main" rot="16200000">
          <a:off x="174212" y="1522095"/>
          <a:ext cx="545480" cy="1873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050">
              <a:latin typeface="Segoe UI" panose="020B0502040204020203" pitchFamily="34" charset="0"/>
              <a:ea typeface="Segoe UI" panose="020B0502040204020203" pitchFamily="34" charset="0"/>
              <a:cs typeface="Segoe UI" panose="020B0502040204020203" pitchFamily="34" charset="0"/>
            </a:rPr>
            <a:t>Medio</a:t>
          </a:r>
        </a:p>
      </cdr:txBody>
    </cdr:sp>
  </cdr:relSizeAnchor>
  <cdr:relSizeAnchor xmlns:cdr="http://schemas.openxmlformats.org/drawingml/2006/chartDrawing">
    <cdr:from>
      <cdr:x>0.06169</cdr:x>
      <cdr:y>0.11465</cdr:y>
    </cdr:from>
    <cdr:to>
      <cdr:x>0.08871</cdr:x>
      <cdr:y>0.21781</cdr:y>
    </cdr:to>
    <cdr:sp macro="" textlink="">
      <cdr:nvSpPr>
        <cdr:cNvPr id="4" name="CuadroTexto 5"/>
        <cdr:cNvSpPr txBox="1"/>
      </cdr:nvSpPr>
      <cdr:spPr>
        <a:xfrm xmlns:a="http://schemas.openxmlformats.org/drawingml/2006/main" rot="16200000">
          <a:off x="212684" y="665975"/>
          <a:ext cx="462817" cy="15956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050">
              <a:latin typeface="Segoe UI" panose="020B0502040204020203" pitchFamily="34" charset="0"/>
              <a:ea typeface="Segoe UI" panose="020B0502040204020203" pitchFamily="34" charset="0"/>
              <a:cs typeface="Segoe UI" panose="020B0502040204020203" pitchFamily="34" charset="0"/>
            </a:rPr>
            <a:t>Alto</a:t>
          </a:r>
        </a:p>
      </cdr:txBody>
    </cdr:sp>
  </cdr:relSizeAnchor>
</c:userShapes>
</file>

<file path=xl/drawings/drawing5.xml><?xml version="1.0" encoding="utf-8"?>
<c:userShapes xmlns:c="http://schemas.openxmlformats.org/drawingml/2006/chart">
  <cdr:relSizeAnchor xmlns:cdr="http://schemas.openxmlformats.org/drawingml/2006/chartDrawing">
    <cdr:from>
      <cdr:x>0.12564</cdr:x>
      <cdr:y>0.81886</cdr:y>
    </cdr:from>
    <cdr:to>
      <cdr:x>0.24278</cdr:x>
      <cdr:y>0.82018</cdr:y>
    </cdr:to>
    <cdr:cxnSp macro="">
      <cdr:nvCxnSpPr>
        <cdr:cNvPr id="2" name="Conector recto 1">
          <a:extLst xmlns:a="http://schemas.openxmlformats.org/drawingml/2006/main">
            <a:ext uri="{FF2B5EF4-FFF2-40B4-BE49-F238E27FC236}">
              <a16:creationId xmlns:a16="http://schemas.microsoft.com/office/drawing/2014/main" id="{B0EBDF72-A579-4A43-B9D8-6E5263FFC90F}"/>
            </a:ext>
          </a:extLst>
        </cdr:cNvPr>
        <cdr:cNvCxnSpPr/>
      </cdr:nvCxnSpPr>
      <cdr:spPr>
        <a:xfrm xmlns:a="http://schemas.openxmlformats.org/drawingml/2006/main" flipV="1">
          <a:off x="939800" y="3951817"/>
          <a:ext cx="876300" cy="6350"/>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0.27928</cdr:x>
      <cdr:y>0.34058</cdr:y>
    </cdr:from>
    <cdr:to>
      <cdr:x>0.39943</cdr:x>
      <cdr:y>0.34306</cdr:y>
    </cdr:to>
    <cdr:cxnSp macro="">
      <cdr:nvCxnSpPr>
        <cdr:cNvPr id="3" name="Conector recto 2">
          <a:extLst xmlns:a="http://schemas.openxmlformats.org/drawingml/2006/main">
            <a:ext uri="{FF2B5EF4-FFF2-40B4-BE49-F238E27FC236}">
              <a16:creationId xmlns:a16="http://schemas.microsoft.com/office/drawing/2014/main" id="{003BFC9F-F875-4133-A87E-009A52530F64}"/>
            </a:ext>
          </a:extLst>
        </cdr:cNvPr>
        <cdr:cNvCxnSpPr/>
      </cdr:nvCxnSpPr>
      <cdr:spPr>
        <a:xfrm xmlns:a="http://schemas.openxmlformats.org/drawingml/2006/main" flipV="1">
          <a:off x="2089545" y="1635522"/>
          <a:ext cx="898922" cy="11906"/>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0.44001</cdr:x>
      <cdr:y>0.28231</cdr:y>
    </cdr:from>
    <cdr:to>
      <cdr:x>0.56015</cdr:x>
      <cdr:y>0.28479</cdr:y>
    </cdr:to>
    <cdr:cxnSp macro="">
      <cdr:nvCxnSpPr>
        <cdr:cNvPr id="4" name="Conector recto 3">
          <a:extLst xmlns:a="http://schemas.openxmlformats.org/drawingml/2006/main">
            <a:ext uri="{FF2B5EF4-FFF2-40B4-BE49-F238E27FC236}">
              <a16:creationId xmlns:a16="http://schemas.microsoft.com/office/drawing/2014/main" id="{D1625CA3-8815-46B3-A022-0AEF94E7706B}"/>
            </a:ext>
          </a:extLst>
        </cdr:cNvPr>
        <cdr:cNvCxnSpPr/>
      </cdr:nvCxnSpPr>
      <cdr:spPr>
        <a:xfrm xmlns:a="http://schemas.openxmlformats.org/drawingml/2006/main" flipV="1">
          <a:off x="3292077" y="1355725"/>
          <a:ext cx="898921" cy="11906"/>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0.60153</cdr:x>
      <cdr:y>0.22405</cdr:y>
    </cdr:from>
    <cdr:to>
      <cdr:x>0.72008</cdr:x>
      <cdr:y>0.22653</cdr:y>
    </cdr:to>
    <cdr:cxnSp macro="">
      <cdr:nvCxnSpPr>
        <cdr:cNvPr id="5" name="Conector recto 4">
          <a:extLst xmlns:a="http://schemas.openxmlformats.org/drawingml/2006/main">
            <a:ext uri="{FF2B5EF4-FFF2-40B4-BE49-F238E27FC236}">
              <a16:creationId xmlns:a16="http://schemas.microsoft.com/office/drawing/2014/main" id="{232C31A0-6C9D-45A3-9853-72CBBE892876}"/>
            </a:ext>
          </a:extLst>
        </cdr:cNvPr>
        <cdr:cNvCxnSpPr/>
      </cdr:nvCxnSpPr>
      <cdr:spPr>
        <a:xfrm xmlns:a="http://schemas.openxmlformats.org/drawingml/2006/main" flipV="1">
          <a:off x="4500561" y="1075928"/>
          <a:ext cx="887016" cy="11906"/>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0.76066</cdr:x>
      <cdr:y>0.13603</cdr:y>
    </cdr:from>
    <cdr:to>
      <cdr:x>0.88081</cdr:x>
      <cdr:y>0.13851</cdr:y>
    </cdr:to>
    <cdr:cxnSp macro="">
      <cdr:nvCxnSpPr>
        <cdr:cNvPr id="6" name="Conector recto 5">
          <a:extLst xmlns:a="http://schemas.openxmlformats.org/drawingml/2006/main">
            <a:ext uri="{FF2B5EF4-FFF2-40B4-BE49-F238E27FC236}">
              <a16:creationId xmlns:a16="http://schemas.microsoft.com/office/drawing/2014/main" id="{85A18821-5368-4887-81E1-2626B04372AC}"/>
            </a:ext>
          </a:extLst>
        </cdr:cNvPr>
        <cdr:cNvCxnSpPr/>
      </cdr:nvCxnSpPr>
      <cdr:spPr>
        <a:xfrm xmlns:a="http://schemas.openxmlformats.org/drawingml/2006/main" flipV="1">
          <a:off x="5691186" y="653256"/>
          <a:ext cx="898922" cy="11906"/>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252162</xdr:colOff>
      <xdr:row>2</xdr:row>
      <xdr:rowOff>152409</xdr:rowOff>
    </xdr:from>
    <xdr:to>
      <xdr:col>0</xdr:col>
      <xdr:colOff>1811465</xdr:colOff>
      <xdr:row>4</xdr:row>
      <xdr:rowOff>1066371</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162" y="1736567"/>
          <a:ext cx="1559303" cy="2874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839839</xdr:colOff>
      <xdr:row>1</xdr:row>
      <xdr:rowOff>286776</xdr:rowOff>
    </xdr:from>
    <xdr:to>
      <xdr:col>2</xdr:col>
      <xdr:colOff>419919</xdr:colOff>
      <xdr:row>2</xdr:row>
      <xdr:rowOff>10242</xdr:rowOff>
    </xdr:to>
    <xdr:sp macro="" textlink="">
      <xdr:nvSpPr>
        <xdr:cNvPr id="4" name="Llamada ovalada 3">
          <a:extLst>
            <a:ext uri="{FF2B5EF4-FFF2-40B4-BE49-F238E27FC236}">
              <a16:creationId xmlns:a16="http://schemas.microsoft.com/office/drawing/2014/main" id="{00000000-0008-0000-0400-000004000000}"/>
            </a:ext>
          </a:extLst>
        </xdr:cNvPr>
        <xdr:cNvSpPr/>
      </xdr:nvSpPr>
      <xdr:spPr>
        <a:xfrm>
          <a:off x="839839" y="778389"/>
          <a:ext cx="2140564" cy="819353"/>
        </a:xfrm>
        <a:prstGeom prst="wedgeEllipseCallout">
          <a:avLst>
            <a:gd name="adj1" fmla="val -20833"/>
            <a:gd name="adj2" fmla="val 677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00" b="1"/>
            <a:t>Los siguientes</a:t>
          </a:r>
          <a:r>
            <a:rPr lang="es-CO" sz="1000" b="1" baseline="0"/>
            <a:t> son los planes de acción sugeridos.</a:t>
          </a:r>
          <a:endParaRPr lang="es-CO" sz="1000" b="1"/>
        </a:p>
      </xdr:txBody>
    </xdr:sp>
    <xdr:clientData/>
  </xdr:twoCellAnchor>
  <xdr:twoCellAnchor editAs="oneCell">
    <xdr:from>
      <xdr:col>3</xdr:col>
      <xdr:colOff>358467</xdr:colOff>
      <xdr:row>1</xdr:row>
      <xdr:rowOff>81935</xdr:rowOff>
    </xdr:from>
    <xdr:to>
      <xdr:col>10</xdr:col>
      <xdr:colOff>9285</xdr:colOff>
      <xdr:row>1</xdr:row>
      <xdr:rowOff>1053754</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3011128" y="573548"/>
          <a:ext cx="10281947" cy="971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10583</xdr:colOff>
      <xdr:row>52</xdr:row>
      <xdr:rowOff>137584</xdr:rowOff>
    </xdr:from>
    <xdr:to>
      <xdr:col>7</xdr:col>
      <xdr:colOff>352425</xdr:colOff>
      <xdr:row>77</xdr:row>
      <xdr:rowOff>99484</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901700</xdr:colOff>
      <xdr:row>72</xdr:row>
      <xdr:rowOff>148167</xdr:rowOff>
    </xdr:from>
    <xdr:to>
      <xdr:col>1</xdr:col>
      <xdr:colOff>571500</xdr:colOff>
      <xdr:row>72</xdr:row>
      <xdr:rowOff>154517</xdr:rowOff>
    </xdr:to>
    <xdr:cxnSp macro="">
      <xdr:nvCxnSpPr>
        <xdr:cNvPr id="6" name="Conector recto 5">
          <a:extLst>
            <a:ext uri="{FF2B5EF4-FFF2-40B4-BE49-F238E27FC236}">
              <a16:creationId xmlns:a16="http://schemas.microsoft.com/office/drawing/2014/main" id="{00000000-0008-0000-0500-000006000000}"/>
            </a:ext>
          </a:extLst>
        </xdr:cNvPr>
        <xdr:cNvCxnSpPr/>
      </xdr:nvCxnSpPr>
      <xdr:spPr>
        <a:xfrm flipV="1">
          <a:off x="901700" y="13864167"/>
          <a:ext cx="876300" cy="6350"/>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874183</xdr:colOff>
      <xdr:row>61</xdr:row>
      <xdr:rowOff>10583</xdr:rowOff>
    </xdr:from>
    <xdr:to>
      <xdr:col>2</xdr:col>
      <xdr:colOff>772584</xdr:colOff>
      <xdr:row>61</xdr:row>
      <xdr:rowOff>31751</xdr:rowOff>
    </xdr:to>
    <xdr:cxnSp macro="">
      <xdr:nvCxnSpPr>
        <xdr:cNvPr id="14" name="Conector recto 13">
          <a:extLst>
            <a:ext uri="{FF2B5EF4-FFF2-40B4-BE49-F238E27FC236}">
              <a16:creationId xmlns:a16="http://schemas.microsoft.com/office/drawing/2014/main" id="{00000000-0008-0000-0500-00000E000000}"/>
            </a:ext>
          </a:extLst>
        </xdr:cNvPr>
        <xdr:cNvCxnSpPr/>
      </xdr:nvCxnSpPr>
      <xdr:spPr>
        <a:xfrm flipV="1">
          <a:off x="2080683" y="11631083"/>
          <a:ext cx="893234" cy="21168"/>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201083</xdr:colOff>
      <xdr:row>59</xdr:row>
      <xdr:rowOff>137583</xdr:rowOff>
    </xdr:from>
    <xdr:to>
      <xdr:col>3</xdr:col>
      <xdr:colOff>1111250</xdr:colOff>
      <xdr:row>59</xdr:row>
      <xdr:rowOff>152402</xdr:rowOff>
    </xdr:to>
    <xdr:cxnSp macro="">
      <xdr:nvCxnSpPr>
        <xdr:cNvPr id="15" name="Conector recto 14">
          <a:extLst>
            <a:ext uri="{FF2B5EF4-FFF2-40B4-BE49-F238E27FC236}">
              <a16:creationId xmlns:a16="http://schemas.microsoft.com/office/drawing/2014/main" id="{00000000-0008-0000-0500-00000F000000}"/>
            </a:ext>
          </a:extLst>
        </xdr:cNvPr>
        <xdr:cNvCxnSpPr/>
      </xdr:nvCxnSpPr>
      <xdr:spPr>
        <a:xfrm flipV="1">
          <a:off x="3259666" y="11377083"/>
          <a:ext cx="910167" cy="14819"/>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237066</xdr:colOff>
      <xdr:row>58</xdr:row>
      <xdr:rowOff>52917</xdr:rowOff>
    </xdr:from>
    <xdr:to>
      <xdr:col>4</xdr:col>
      <xdr:colOff>1121834</xdr:colOff>
      <xdr:row>58</xdr:row>
      <xdr:rowOff>61385</xdr:rowOff>
    </xdr:to>
    <xdr:cxnSp macro="">
      <xdr:nvCxnSpPr>
        <xdr:cNvPr id="16" name="Conector recto 15">
          <a:extLst>
            <a:ext uri="{FF2B5EF4-FFF2-40B4-BE49-F238E27FC236}">
              <a16:creationId xmlns:a16="http://schemas.microsoft.com/office/drawing/2014/main" id="{00000000-0008-0000-0500-000010000000}"/>
            </a:ext>
          </a:extLst>
        </xdr:cNvPr>
        <xdr:cNvCxnSpPr/>
      </xdr:nvCxnSpPr>
      <xdr:spPr>
        <a:xfrm flipV="1">
          <a:off x="4470399" y="11101917"/>
          <a:ext cx="884768" cy="8468"/>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241301</xdr:colOff>
      <xdr:row>56</xdr:row>
      <xdr:rowOff>31750</xdr:rowOff>
    </xdr:from>
    <xdr:to>
      <xdr:col>5</xdr:col>
      <xdr:colOff>1121834</xdr:colOff>
      <xdr:row>56</xdr:row>
      <xdr:rowOff>33869</xdr:rowOff>
    </xdr:to>
    <xdr:cxnSp macro="">
      <xdr:nvCxnSpPr>
        <xdr:cNvPr id="17" name="Conector recto 16">
          <a:extLst>
            <a:ext uri="{FF2B5EF4-FFF2-40B4-BE49-F238E27FC236}">
              <a16:creationId xmlns:a16="http://schemas.microsoft.com/office/drawing/2014/main" id="{00000000-0008-0000-0500-000011000000}"/>
            </a:ext>
          </a:extLst>
        </xdr:cNvPr>
        <xdr:cNvCxnSpPr/>
      </xdr:nvCxnSpPr>
      <xdr:spPr>
        <a:xfrm flipV="1">
          <a:off x="5649384" y="10699750"/>
          <a:ext cx="880533" cy="2119"/>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839839</xdr:colOff>
      <xdr:row>0</xdr:row>
      <xdr:rowOff>286776</xdr:rowOff>
    </xdr:from>
    <xdr:to>
      <xdr:col>2</xdr:col>
      <xdr:colOff>163871</xdr:colOff>
      <xdr:row>0</xdr:row>
      <xdr:rowOff>112663</xdr:rowOff>
    </xdr:to>
    <xdr:sp macro="" textlink="">
      <xdr:nvSpPr>
        <xdr:cNvPr id="2" name="Llamada ovalada 1">
          <a:extLst>
            <a:ext uri="{FF2B5EF4-FFF2-40B4-BE49-F238E27FC236}">
              <a16:creationId xmlns:a16="http://schemas.microsoft.com/office/drawing/2014/main" id="{00000000-0008-0000-0600-000002000000}"/>
            </a:ext>
          </a:extLst>
        </xdr:cNvPr>
        <xdr:cNvSpPr/>
      </xdr:nvSpPr>
      <xdr:spPr>
        <a:xfrm>
          <a:off x="839839" y="782076"/>
          <a:ext cx="2562532" cy="921262"/>
        </a:xfrm>
        <a:prstGeom prst="wedgeEllipseCallout">
          <a:avLst>
            <a:gd name="adj1" fmla="val -20833"/>
            <a:gd name="adj2" fmla="val 677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00" b="1"/>
            <a:t>Los siguientes</a:t>
          </a:r>
          <a:r>
            <a:rPr lang="es-CO" sz="1000" b="1" baseline="0"/>
            <a:t> son los planes de acción sugeridos.</a:t>
          </a:r>
          <a:endParaRPr lang="es-CO" sz="10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92029</xdr:colOff>
      <xdr:row>4</xdr:row>
      <xdr:rowOff>31801</xdr:rowOff>
    </xdr:from>
    <xdr:to>
      <xdr:col>7</xdr:col>
      <xdr:colOff>416999</xdr:colOff>
      <xdr:row>12</xdr:row>
      <xdr:rowOff>130969</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580370</xdr:colOff>
      <xdr:row>7</xdr:row>
      <xdr:rowOff>1075796</xdr:rowOff>
    </xdr:from>
    <xdr:to>
      <xdr:col>6</xdr:col>
      <xdr:colOff>1110907</xdr:colOff>
      <xdr:row>8</xdr:row>
      <xdr:rowOff>148078</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3949839" y="4635765"/>
          <a:ext cx="3840474" cy="215282"/>
          <a:chOff x="1452588" y="703330"/>
          <a:chExt cx="3244176" cy="285268"/>
        </a:xfrm>
      </xdr:grpSpPr>
      <xdr:sp macro="" textlink="">
        <xdr:nvSpPr>
          <xdr:cNvPr id="6" name="CuadroTexto 5">
            <a:extLst>
              <a:ext uri="{FF2B5EF4-FFF2-40B4-BE49-F238E27FC236}">
                <a16:creationId xmlns:a16="http://schemas.microsoft.com/office/drawing/2014/main" id="{00000000-0008-0000-0900-000006000000}"/>
              </a:ext>
            </a:extLst>
          </xdr:cNvPr>
          <xdr:cNvSpPr txBox="1"/>
        </xdr:nvSpPr>
        <xdr:spPr>
          <a:xfrm>
            <a:off x="1452588" y="703330"/>
            <a:ext cx="438150" cy="285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t>Bajo</a:t>
            </a:r>
          </a:p>
        </xdr:txBody>
      </xdr:sp>
      <xdr:sp macro="" textlink="">
        <xdr:nvSpPr>
          <xdr:cNvPr id="7" name="CuadroTexto 6">
            <a:extLst>
              <a:ext uri="{FF2B5EF4-FFF2-40B4-BE49-F238E27FC236}">
                <a16:creationId xmlns:a16="http://schemas.microsoft.com/office/drawing/2014/main" id="{00000000-0008-0000-0900-000007000000}"/>
              </a:ext>
            </a:extLst>
          </xdr:cNvPr>
          <xdr:cNvSpPr txBox="1"/>
        </xdr:nvSpPr>
        <xdr:spPr>
          <a:xfrm>
            <a:off x="2826581" y="728568"/>
            <a:ext cx="5334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t>Medio</a:t>
            </a:r>
          </a:p>
        </xdr:txBody>
      </xdr:sp>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4299313" y="728901"/>
            <a:ext cx="397451"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a:t>Alto</a:t>
            </a:r>
          </a:p>
        </xdr:txBody>
      </xdr:sp>
    </xdr:grpSp>
    <xdr:clientData/>
  </xdr:twoCellAnchor>
  <xdr:twoCellAnchor>
    <xdr:from>
      <xdr:col>11</xdr:col>
      <xdr:colOff>537883</xdr:colOff>
      <xdr:row>7</xdr:row>
      <xdr:rowOff>246531</xdr:rowOff>
    </xdr:from>
    <xdr:to>
      <xdr:col>12</xdr:col>
      <xdr:colOff>1624852</xdr:colOff>
      <xdr:row>7</xdr:row>
      <xdr:rowOff>751356</xdr:rowOff>
    </xdr:to>
    <xdr:sp macro="[0]!EMpezar" textlink="">
      <xdr:nvSpPr>
        <xdr:cNvPr id="9" name="Rectángulo 8">
          <a:extLst>
            <a:ext uri="{FF2B5EF4-FFF2-40B4-BE49-F238E27FC236}">
              <a16:creationId xmlns:a16="http://schemas.microsoft.com/office/drawing/2014/main" id="{00000000-0008-0000-0900-000009000000}"/>
            </a:ext>
          </a:extLst>
        </xdr:cNvPr>
        <xdr:cNvSpPr/>
      </xdr:nvSpPr>
      <xdr:spPr>
        <a:xfrm>
          <a:off x="8505265" y="3384178"/>
          <a:ext cx="2274793" cy="504825"/>
        </a:xfrm>
        <a:prstGeom prst="rect">
          <a:avLst/>
        </a:prstGeom>
        <a:solidFill>
          <a:schemeClr val="tx2">
            <a:lumMod val="60000"/>
            <a:lumOff val="40000"/>
          </a:schemeClr>
        </a:solidFill>
        <a:ln>
          <a:solidFill>
            <a:schemeClr val="accent5">
              <a:lumMod val="75000"/>
            </a:schemeClr>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0">
              <a:latin typeface="Lucida Sans Unicode" panose="020B0602030504020204" pitchFamily="34" charset="0"/>
              <a:cs typeface="Lucida Sans Unicode" panose="020B0602030504020204" pitchFamily="34" charset="0"/>
            </a:rPr>
            <a:t>Empezar Autoevaluación</a:t>
          </a:r>
        </a:p>
      </xdr:txBody>
    </xdr:sp>
    <xdr:clientData/>
  </xdr:twoCellAnchor>
  <xdr:twoCellAnchor>
    <xdr:from>
      <xdr:col>3</xdr:col>
      <xdr:colOff>89647</xdr:colOff>
      <xdr:row>0</xdr:row>
      <xdr:rowOff>112059</xdr:rowOff>
    </xdr:from>
    <xdr:to>
      <xdr:col>15</xdr:col>
      <xdr:colOff>0</xdr:colOff>
      <xdr:row>2</xdr:row>
      <xdr:rowOff>22411</xdr:rowOff>
    </xdr:to>
    <xdr:sp macro="" textlink="">
      <xdr:nvSpPr>
        <xdr:cNvPr id="12" name="CuadroTexto 11">
          <a:extLst>
            <a:ext uri="{FF2B5EF4-FFF2-40B4-BE49-F238E27FC236}">
              <a16:creationId xmlns:a16="http://schemas.microsoft.com/office/drawing/2014/main" id="{00000000-0008-0000-0900-00000C000000}"/>
            </a:ext>
          </a:extLst>
        </xdr:cNvPr>
        <xdr:cNvSpPr txBox="1"/>
      </xdr:nvSpPr>
      <xdr:spPr>
        <a:xfrm>
          <a:off x="392206" y="112059"/>
          <a:ext cx="11956676" cy="616323"/>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tlCol="0" anchor="ctr"/>
        <a:lstStyle/>
        <a:p>
          <a:pPr algn="l"/>
          <a:r>
            <a:rPr lang="es-CO" sz="2000" b="0">
              <a:solidFill>
                <a:schemeClr val="bg1"/>
              </a:solidFill>
            </a:rPr>
            <a:t>Resultados de la autoevaluación</a:t>
          </a:r>
        </a:p>
      </xdr:txBody>
    </xdr:sp>
    <xdr:clientData/>
  </xdr:twoCellAnchor>
  <xdr:twoCellAnchor>
    <xdr:from>
      <xdr:col>9</xdr:col>
      <xdr:colOff>0</xdr:colOff>
      <xdr:row>7</xdr:row>
      <xdr:rowOff>918882</xdr:rowOff>
    </xdr:from>
    <xdr:to>
      <xdr:col>14</xdr:col>
      <xdr:colOff>0</xdr:colOff>
      <xdr:row>10</xdr:row>
      <xdr:rowOff>100852</xdr:rowOff>
    </xdr:to>
    <xdr:sp macro="" textlink="">
      <xdr:nvSpPr>
        <xdr:cNvPr id="13" name="CuadroTexto 12">
          <a:extLst>
            <a:ext uri="{FF2B5EF4-FFF2-40B4-BE49-F238E27FC236}">
              <a16:creationId xmlns:a16="http://schemas.microsoft.com/office/drawing/2014/main" id="{00000000-0008-0000-0900-00000D000000}"/>
            </a:ext>
          </a:extLst>
        </xdr:cNvPr>
        <xdr:cNvSpPr txBox="1"/>
      </xdr:nvSpPr>
      <xdr:spPr>
        <a:xfrm>
          <a:off x="7093324" y="4291853"/>
          <a:ext cx="5233147" cy="616323"/>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800" b="0">
              <a:solidFill>
                <a:schemeClr val="bg1"/>
              </a:solidFill>
            </a:rPr>
            <a:t>Acciones</a:t>
          </a:r>
          <a:r>
            <a:rPr lang="es-CO" sz="1800" b="0" baseline="0">
              <a:solidFill>
                <a:schemeClr val="bg1"/>
              </a:solidFill>
            </a:rPr>
            <a:t> recomendadas</a:t>
          </a:r>
          <a:endParaRPr lang="es-CO" sz="1800" b="0">
            <a:solidFill>
              <a:schemeClr val="bg1"/>
            </a:solidFill>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0.05806</cdr:x>
      <cdr:y>0.56979</cdr:y>
    </cdr:from>
    <cdr:to>
      <cdr:x>0.09757</cdr:x>
      <cdr:y>0.67893</cdr:y>
    </cdr:to>
    <cdr:sp macro="" textlink="">
      <cdr:nvSpPr>
        <cdr:cNvPr id="2" name="CuadroTexto 5"/>
        <cdr:cNvSpPr txBox="1"/>
      </cdr:nvSpPr>
      <cdr:spPr>
        <a:xfrm xmlns:a="http://schemas.openxmlformats.org/drawingml/2006/main" rot="16200000">
          <a:off x="230912" y="2482608"/>
          <a:ext cx="454286" cy="232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050"/>
            <a:t>Bajo</a:t>
          </a:r>
        </a:p>
      </cdr:txBody>
    </cdr:sp>
  </cdr:relSizeAnchor>
  <cdr:relSizeAnchor xmlns:cdr="http://schemas.openxmlformats.org/drawingml/2006/chartDrawing">
    <cdr:from>
      <cdr:x>0.06008</cdr:x>
      <cdr:y>0.32256</cdr:y>
    </cdr:from>
    <cdr:to>
      <cdr:x>0.09193</cdr:x>
      <cdr:y>0.45357</cdr:y>
    </cdr:to>
    <cdr:sp macro="" textlink="">
      <cdr:nvSpPr>
        <cdr:cNvPr id="3" name="CuadroTexto 5"/>
        <cdr:cNvSpPr txBox="1"/>
      </cdr:nvSpPr>
      <cdr:spPr>
        <a:xfrm xmlns:a="http://schemas.openxmlformats.org/drawingml/2006/main" rot="16200000">
          <a:off x="174212" y="1522095"/>
          <a:ext cx="545480" cy="1873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050"/>
            <a:t>Medio</a:t>
          </a:r>
        </a:p>
      </cdr:txBody>
    </cdr:sp>
  </cdr:relSizeAnchor>
  <cdr:relSizeAnchor xmlns:cdr="http://schemas.openxmlformats.org/drawingml/2006/chartDrawing">
    <cdr:from>
      <cdr:x>0.06169</cdr:x>
      <cdr:y>0.11465</cdr:y>
    </cdr:from>
    <cdr:to>
      <cdr:x>0.08871</cdr:x>
      <cdr:y>0.21781</cdr:y>
    </cdr:to>
    <cdr:sp macro="" textlink="">
      <cdr:nvSpPr>
        <cdr:cNvPr id="4" name="CuadroTexto 5"/>
        <cdr:cNvSpPr txBox="1"/>
      </cdr:nvSpPr>
      <cdr:spPr>
        <a:xfrm xmlns:a="http://schemas.openxmlformats.org/drawingml/2006/main" rot="16200000">
          <a:off x="212684" y="665975"/>
          <a:ext cx="462817" cy="15956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050"/>
            <a:t>Alto</a:t>
          </a:r>
        </a:p>
      </cdr:txBody>
    </cdr:sp>
  </cdr:relSizeAnchor>
</c:userShapes>
</file>

<file path=xl/tables/table1.xml><?xml version="1.0" encoding="utf-8"?>
<table xmlns="http://schemas.openxmlformats.org/spreadsheetml/2006/main" id="1" name="Tabla1" displayName="Tabla1" ref="M2:O30" totalsRowShown="0" headerRowDxfId="56">
  <autoFilter ref="M2:O30"/>
  <tableColumns count="3">
    <tableColumn id="1" name="Grupo"/>
    <tableColumn id="2" name="Categoría"/>
    <tableColumn id="3" name="Calificación"/>
  </tableColumns>
  <tableStyleInfo name="TableStyleLight9" showFirstColumn="0" showLastColumn="0" showRowStripes="1" showColumnStripes="0"/>
</table>
</file>

<file path=xl/tables/table2.xml><?xml version="1.0" encoding="utf-8"?>
<table xmlns="http://schemas.openxmlformats.org/spreadsheetml/2006/main" id="4" name="Tabla95" displayName="Tabla95" ref="B3:J20" totalsRowShown="0" headerRowDxfId="44" dataDxfId="43">
  <autoFilter ref="B3:J20">
    <filterColumn colId="0" hiddenButton="1">
      <filters>
        <filter val="APLICA"/>
      </filters>
    </filterColumn>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6" name="Aplica" dataDxfId="42">
      <calculatedColumnFormula>IFERROR(VLOOKUP(Tabla95[[#This Row],[ID]],Tabla5[[Planes que afectan]:[Aplicabilidad]],2,FALSE),"")</calculatedColumnFormula>
    </tableColumn>
    <tableColumn id="1" name="ID" dataDxfId="41"/>
    <tableColumn id="2" name="Categoría" dataDxfId="40"/>
    <tableColumn id="3" name="Nombre de la acción" dataDxfId="39"/>
    <tableColumn id="7" name="Descripción" dataDxfId="38"/>
    <tableColumn id="4" name="Riesgo" dataDxfId="37"/>
    <tableColumn id="8" name="Tiempo" dataDxfId="36"/>
    <tableColumn id="5" name="Inversión" dataDxfId="35"/>
    <tableColumn id="9" name="Esfuerzo" dataDxfId="34"/>
  </tableColumns>
  <tableStyleInfo name="TableStyleDark10" showFirstColumn="0" showLastColumn="0" showRowStripes="1" showColumnStripes="0"/>
</table>
</file>

<file path=xl/tables/table3.xml><?xml version="1.0" encoding="utf-8"?>
<table xmlns="http://schemas.openxmlformats.org/spreadsheetml/2006/main" id="2" name="Tabla2" displayName="Tabla2" ref="A1:E2" totalsRowShown="0">
  <autoFilter ref="A1:E2"/>
  <tableColumns count="5">
    <tableColumn id="1" name="Nombre">
      <calculatedColumnFormula>C9</calculatedColumnFormula>
    </tableColumn>
    <tableColumn id="2" name="Capacidad">
      <calculatedColumnFormula>VLOOKUP(C10,Capacidad,2,FALSE)</calculatedColumnFormula>
    </tableColumn>
    <tableColumn id="3" name="Empleados">
      <calculatedColumnFormula>C11</calculatedColumnFormula>
    </tableColumn>
    <tableColumn id="5" name="Procesos e Infr." dataDxfId="32">
      <calculatedColumnFormula>C13+C14+C15+C16+C17+C18+C19+C20+C22+C23+C24+C25+C26+C27+C31+C32+C33+C35+C38</calculatedColumnFormula>
    </tableColumn>
    <tableColumn id="6" name="Adm. Y control">
      <calculatedColumnFormula>C28+C29+C36+C37+C39+C41+C42+C43</calculatedColumnFormula>
    </tableColumn>
  </tableColumns>
  <tableStyleInfo name="TableStyleLight9" showFirstColumn="0" showLastColumn="0" showRowStripes="1" showColumnStripes="0"/>
</table>
</file>

<file path=xl/tables/table4.xml><?xml version="1.0" encoding="utf-8"?>
<table xmlns="http://schemas.openxmlformats.org/spreadsheetml/2006/main" id="5" name="Tabla5" displayName="Tabla5" ref="A8:F43" totalsRowShown="0">
  <autoFilter ref="A8:F43"/>
  <tableColumns count="6">
    <tableColumn id="3" name="Categoría" dataDxfId="31"/>
    <tableColumn id="1" name="Item" dataDxfId="30"/>
    <tableColumn id="2" name="Valor"/>
    <tableColumn id="4" name="Planes que afectan"/>
    <tableColumn id="5" name="Aplicabilidad" dataDxfId="29"/>
    <tableColumn id="6" name="A donde"/>
  </tableColumns>
  <tableStyleInfo name="TableStyleLight9" showFirstColumn="0" showLastColumn="0" showRowStripes="1" showColumnStripes="0"/>
</table>
</file>

<file path=xl/tables/table5.xml><?xml version="1.0" encoding="utf-8"?>
<table xmlns="http://schemas.openxmlformats.org/spreadsheetml/2006/main" id="6" name="Tabla6" displayName="Tabla6" ref="A46:E52" totalsRowShown="0">
  <autoFilter ref="A46:E52"/>
  <tableColumns count="5">
    <tableColumn id="1" name="Concepto"/>
    <tableColumn id="3" name="Acum"/>
    <tableColumn id="2" name="SECTOR"/>
    <tableColumn id="4" name="0" dataCellStyle="Porcentaje"/>
    <tableColumn id="5" name="TRANSF" dataDxfId="28" dataCellStyle="Porcentaje">
      <calculatedColumnFormula>IFERROR(Tabla6[[#This Row],[0]]/SUM(Tabla6[0]),0)</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7" name="Tabla958" displayName="Tabla958" ref="A1:I19" totalsRowShown="0" headerRowDxfId="27" dataDxfId="26">
  <autoFilter ref="A1:I19"/>
  <tableColumns count="9">
    <tableColumn id="6" name="Aplica" dataDxfId="25">
      <calculatedColumnFormula>IFERROR(VLOOKUP(Tabla958[[#This Row],[ID]],Tabla5[[Planes que afectan]:[Aplicabilidad]],2,FALSE),"")</calculatedColumnFormula>
    </tableColumn>
    <tableColumn id="1" name="ID" dataDxfId="24"/>
    <tableColumn id="2" name="Categoría" dataDxfId="23"/>
    <tableColumn id="3" name="Nombre de la acción" dataDxfId="22"/>
    <tableColumn id="7" name="Descripción" dataDxfId="21"/>
    <tableColumn id="4" name="Riesgo" dataDxfId="20"/>
    <tableColumn id="8" name="Esfuerzo" dataDxfId="19"/>
    <tableColumn id="5" name="Inversión" dataDxfId="18"/>
    <tableColumn id="9" name="Tiempo" dataDxfId="17"/>
  </tableColumns>
  <tableStyleInfo name="TableStyleDark10" showFirstColumn="0" showLastColumn="0" showRowStripes="1" showColumnStripes="0"/>
</table>
</file>

<file path=xl/tables/table7.xml><?xml version="1.0" encoding="utf-8"?>
<table xmlns="http://schemas.openxmlformats.org/spreadsheetml/2006/main" id="3" name="Tabla3" displayName="Tabla3" ref="A1:B17" totalsRowShown="0">
  <autoFilter ref="A1:B17"/>
  <sortState ref="A2:B17">
    <sortCondition ref="A1:A17"/>
  </sortState>
  <tableColumns count="2">
    <tableColumn id="1" name="Categoría"/>
    <tableColumn id="2" name="Pregunta"/>
  </tableColumns>
  <tableStyleInfo name="TableStyleLight9" showFirstColumn="0" showLastColumn="0" showRowStripes="1" showColumnStripes="0"/>
</table>
</file>

<file path=xl/tables/table8.xml><?xml version="1.0" encoding="utf-8"?>
<table xmlns="http://schemas.openxmlformats.org/spreadsheetml/2006/main" id="8" name="RecCultivo" displayName="RecCultivo" ref="M1:T5" totalsRowShown="0" dataDxfId="16">
  <autoFilter ref="M1:T5"/>
  <tableColumns count="8">
    <tableColumn id="1" name="CodUni">
      <calculatedColumnFormula>RecCultivo[[#This Row],[Tipo]]&amp;"_"&amp;RecCultivo[[#This Row],[FC]]&amp;"_"&amp;RecCultivo[[#This Row],[Ciclo]]&amp;"_"&amp;RecCultivo[[#This Row],[Peso]]</calculatedColumnFormula>
    </tableColumn>
    <tableColumn id="2" name="Tipo" dataDxfId="15"/>
    <tableColumn id="3" name="FC" dataDxfId="14"/>
    <tableColumn id="4" name="Ciclo" dataDxfId="13"/>
    <tableColumn id="5" name="Peso" dataDxfId="12"/>
    <tableColumn id="6" name="Recomendación" dataDxfId="11"/>
    <tableColumn id="7" name="Columna1" dataDxfId="10"/>
    <tableColumn id="8" name="Columna2" dataDxfId="9">
      <calculatedColumnFormula>LEN(RecCultivo[[#This Row],[Recomendación]])</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9" name="Tabla9" displayName="Tabla9" ref="J12:N34" totalsRowShown="0" headerRowDxfId="6" dataDxfId="5">
  <autoFilter ref="J12:N34"/>
  <tableColumns count="5">
    <tableColumn id="6" name="Aplica" dataDxfId="4">
      <calculatedColumnFormula>IFERROR(VLOOKUP(Tabla9[[#This Row],[ID]],Tabla5[[Planes que afectan]:[Aplicabilidad]],2,FALSE),"")</calculatedColumnFormula>
    </tableColumn>
    <tableColumn id="1" name="ID" dataDxfId="3"/>
    <tableColumn id="2" name="Categoría" dataDxfId="2"/>
    <tableColumn id="3" name="Nombre de la acción" dataDxfId="1"/>
    <tableColumn id="7" name="Justificación"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table" Target="../tables/table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7.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AI45"/>
  <sheetViews>
    <sheetView showGridLines="0" topLeftCell="A2" zoomScaleNormal="100" workbookViewId="0">
      <selection activeCell="C4" sqref="C4:G4"/>
    </sheetView>
  </sheetViews>
  <sheetFormatPr baseColWidth="10" defaultRowHeight="15" x14ac:dyDescent="0.25"/>
  <cols>
    <col min="1" max="1" width="2.28515625" customWidth="1"/>
    <col min="2" max="2" width="2.140625" customWidth="1"/>
    <col min="3" max="4" width="13.42578125" customWidth="1"/>
    <col min="5" max="5" width="2.85546875" customWidth="1"/>
    <col min="6" max="7" width="13.42578125" customWidth="1"/>
    <col min="8" max="8" width="2.28515625" customWidth="1"/>
    <col min="13" max="13" width="10.85546875" bestFit="1" customWidth="1"/>
    <col min="14" max="14" width="35.7109375" bestFit="1" customWidth="1"/>
    <col min="15" max="15" width="13.42578125" bestFit="1" customWidth="1"/>
    <col min="23" max="23" width="2.85546875" customWidth="1"/>
    <col min="24" max="27" width="11.42578125" customWidth="1"/>
    <col min="28" max="28" width="12" customWidth="1"/>
    <col min="29" max="29" width="3.140625" customWidth="1"/>
    <col min="30" max="31" width="11.42578125" customWidth="1"/>
    <col min="32" max="32" width="19" customWidth="1"/>
    <col min="33" max="33" width="3.140625" customWidth="1"/>
    <col min="35" max="35" width="0" hidden="1" customWidth="1"/>
  </cols>
  <sheetData>
    <row r="1" spans="2:35" ht="14.25" customHeight="1" x14ac:dyDescent="0.25"/>
    <row r="2" spans="2:35" ht="24" customHeight="1" x14ac:dyDescent="0.25">
      <c r="B2" s="127" t="s">
        <v>3</v>
      </c>
      <c r="C2" s="127"/>
      <c r="D2" s="127"/>
      <c r="E2" s="127"/>
      <c r="F2" s="127"/>
      <c r="G2" s="127"/>
      <c r="H2" s="127"/>
      <c r="M2" s="1" t="s">
        <v>50</v>
      </c>
      <c r="N2" s="1" t="s">
        <v>34</v>
      </c>
      <c r="O2" s="1" t="s">
        <v>40</v>
      </c>
      <c r="W2" s="127" t="s">
        <v>33</v>
      </c>
      <c r="X2" s="127"/>
      <c r="Y2" s="127"/>
      <c r="Z2" s="127"/>
      <c r="AA2" s="127"/>
      <c r="AB2" s="127"/>
      <c r="AC2" s="127"/>
      <c r="AD2" s="127"/>
      <c r="AE2" s="127"/>
      <c r="AF2" s="127"/>
      <c r="AG2" s="127"/>
    </row>
    <row r="3" spans="2:35" ht="18.75" customHeight="1" x14ac:dyDescent="0.25">
      <c r="B3" s="2"/>
      <c r="C3" s="129" t="s">
        <v>2</v>
      </c>
      <c r="D3" s="129"/>
      <c r="E3" s="129"/>
      <c r="F3" s="129"/>
      <c r="G3" s="129"/>
      <c r="H3" s="2"/>
      <c r="M3" t="s">
        <v>35</v>
      </c>
      <c r="N3" t="s">
        <v>36</v>
      </c>
      <c r="O3">
        <v>1</v>
      </c>
      <c r="W3" s="5"/>
      <c r="X3" s="2"/>
      <c r="Y3" s="2"/>
      <c r="Z3" s="2"/>
      <c r="AA3" s="2"/>
      <c r="AB3" s="2"/>
      <c r="AC3" s="5"/>
      <c r="AD3" s="2"/>
      <c r="AE3" s="2"/>
      <c r="AF3" s="2"/>
      <c r="AG3" s="2"/>
      <c r="AI3" s="5">
        <v>1</v>
      </c>
    </row>
    <row r="4" spans="2:35" x14ac:dyDescent="0.25">
      <c r="B4" s="2"/>
      <c r="C4" s="130" t="s">
        <v>31</v>
      </c>
      <c r="D4" s="131"/>
      <c r="E4" s="131"/>
      <c r="F4" s="131"/>
      <c r="G4" s="132"/>
      <c r="H4" s="2"/>
      <c r="M4" t="s">
        <v>35</v>
      </c>
      <c r="N4" t="s">
        <v>61</v>
      </c>
      <c r="O4">
        <v>3</v>
      </c>
      <c r="W4" s="5"/>
      <c r="X4" s="10" t="s">
        <v>25</v>
      </c>
      <c r="Y4" s="11" t="str">
        <f>C4</f>
        <v>Empresa ABC</v>
      </c>
      <c r="Z4" s="5"/>
      <c r="AA4" s="10" t="s">
        <v>26</v>
      </c>
      <c r="AB4" s="11" t="str">
        <f>IF(AI3=1,"Pequeña",IF(AI3=2,"Mediana",IF(AI3=3,"Grande","")))</f>
        <v>Pequeña</v>
      </c>
      <c r="AC4" s="5"/>
      <c r="AD4" s="128" t="s">
        <v>27</v>
      </c>
      <c r="AE4" s="128"/>
      <c r="AF4" s="128"/>
      <c r="AG4" s="9"/>
    </row>
    <row r="5" spans="2:35" ht="21" customHeight="1" x14ac:dyDescent="0.25">
      <c r="B5" s="2"/>
      <c r="C5" s="129" t="s">
        <v>0</v>
      </c>
      <c r="D5" s="129"/>
      <c r="E5" s="129"/>
      <c r="F5" s="129"/>
      <c r="G5" s="129"/>
      <c r="H5" s="2"/>
      <c r="M5" t="s">
        <v>35</v>
      </c>
      <c r="N5" t="s">
        <v>66</v>
      </c>
      <c r="O5">
        <v>4</v>
      </c>
      <c r="W5" s="5"/>
      <c r="X5" s="5"/>
      <c r="Y5" s="5"/>
      <c r="Z5" s="5"/>
      <c r="AA5" s="5"/>
      <c r="AB5" s="5"/>
      <c r="AC5" s="5"/>
      <c r="AD5" s="2"/>
      <c r="AE5" s="2"/>
      <c r="AF5" s="2"/>
      <c r="AG5" s="2"/>
    </row>
    <row r="6" spans="2:35" x14ac:dyDescent="0.25">
      <c r="B6" s="2"/>
      <c r="C6" s="2"/>
      <c r="D6" s="2"/>
      <c r="E6" s="2"/>
      <c r="F6" s="2"/>
      <c r="G6" s="2"/>
      <c r="H6" s="2"/>
      <c r="M6" t="s">
        <v>35</v>
      </c>
      <c r="N6" t="s">
        <v>37</v>
      </c>
      <c r="W6" s="5"/>
      <c r="X6" s="5"/>
      <c r="Y6" s="5"/>
      <c r="Z6" s="5"/>
      <c r="AA6" s="5"/>
      <c r="AB6" s="5"/>
      <c r="AC6" s="5"/>
      <c r="AD6" s="2"/>
      <c r="AE6" s="2"/>
      <c r="AF6" s="2"/>
      <c r="AG6" s="2"/>
    </row>
    <row r="7" spans="2:35" x14ac:dyDescent="0.25">
      <c r="B7" s="2"/>
      <c r="C7" s="2"/>
      <c r="D7" s="2"/>
      <c r="E7" s="2"/>
      <c r="F7" s="2"/>
      <c r="G7" s="2"/>
      <c r="H7" s="2"/>
      <c r="M7" t="s">
        <v>35</v>
      </c>
      <c r="N7" t="s">
        <v>38</v>
      </c>
      <c r="W7" s="5"/>
      <c r="X7" s="5"/>
      <c r="Y7" s="5"/>
      <c r="Z7" s="5"/>
      <c r="AA7" s="5"/>
      <c r="AB7" s="5"/>
      <c r="AC7" s="5"/>
      <c r="AD7" s="2"/>
      <c r="AE7" s="2"/>
      <c r="AF7" s="2"/>
      <c r="AG7" s="2"/>
    </row>
    <row r="8" spans="2:35" ht="11.25" customHeight="1" x14ac:dyDescent="0.25">
      <c r="B8" s="2"/>
      <c r="C8" s="2"/>
      <c r="D8" s="2"/>
      <c r="E8" s="2"/>
      <c r="F8" s="2"/>
      <c r="G8" s="2"/>
      <c r="H8" s="2"/>
      <c r="M8" t="s">
        <v>35</v>
      </c>
      <c r="N8" t="s">
        <v>39</v>
      </c>
      <c r="W8" s="5"/>
      <c r="X8" s="5"/>
      <c r="Y8" s="5"/>
      <c r="Z8" s="5"/>
      <c r="AA8" s="5"/>
      <c r="AB8" s="5"/>
      <c r="AC8" s="5"/>
      <c r="AD8" s="2"/>
      <c r="AE8" s="2"/>
      <c r="AF8" s="2"/>
      <c r="AG8" s="2"/>
    </row>
    <row r="9" spans="2:35" ht="18" customHeight="1" x14ac:dyDescent="0.25">
      <c r="B9" s="2"/>
      <c r="C9" s="129" t="s">
        <v>67</v>
      </c>
      <c r="D9" s="129"/>
      <c r="E9" s="129"/>
      <c r="F9" s="129"/>
      <c r="G9" s="129"/>
      <c r="H9" s="2"/>
      <c r="M9" t="s">
        <v>35</v>
      </c>
      <c r="N9" t="s">
        <v>41</v>
      </c>
      <c r="W9" s="5"/>
      <c r="X9" s="5"/>
      <c r="Y9" s="5"/>
      <c r="Z9" s="5"/>
      <c r="AA9" s="5"/>
      <c r="AB9" s="5"/>
      <c r="AC9" s="5"/>
      <c r="AD9" s="2"/>
      <c r="AE9" s="2"/>
      <c r="AF9" s="2"/>
      <c r="AG9" s="2"/>
    </row>
    <row r="10" spans="2:35" ht="11.25" customHeight="1" x14ac:dyDescent="0.25">
      <c r="B10" s="2"/>
      <c r="C10" s="2"/>
      <c r="D10" s="2"/>
      <c r="E10" s="2"/>
      <c r="F10" s="2"/>
      <c r="G10" s="2"/>
      <c r="H10" s="2"/>
      <c r="M10" t="s">
        <v>35</v>
      </c>
      <c r="N10" t="s">
        <v>42</v>
      </c>
      <c r="W10" s="5"/>
      <c r="X10" s="5"/>
      <c r="Y10" s="5"/>
      <c r="Z10" s="5"/>
      <c r="AA10" s="5"/>
      <c r="AB10" s="5"/>
      <c r="AC10" s="5"/>
      <c r="AD10" s="2"/>
      <c r="AE10" s="2"/>
      <c r="AF10" s="2"/>
      <c r="AG10" s="2"/>
    </row>
    <row r="11" spans="2:35" ht="11.25" customHeight="1" x14ac:dyDescent="0.25">
      <c r="B11" s="2"/>
      <c r="C11" s="2"/>
      <c r="D11" s="2"/>
      <c r="E11" s="2"/>
      <c r="F11" s="2"/>
      <c r="G11" s="2"/>
      <c r="H11" s="2"/>
      <c r="W11" s="5"/>
      <c r="X11" s="5"/>
      <c r="Y11" s="5"/>
      <c r="Z11" s="5"/>
      <c r="AA11" s="5"/>
      <c r="AB11" s="5"/>
      <c r="AC11" s="5"/>
      <c r="AD11" s="2"/>
      <c r="AE11" s="2"/>
      <c r="AF11" s="2"/>
      <c r="AG11" s="2"/>
    </row>
    <row r="12" spans="2:35" ht="11.25" customHeight="1" x14ac:dyDescent="0.25">
      <c r="B12" s="2"/>
      <c r="C12" s="2"/>
      <c r="D12" s="2"/>
      <c r="E12" s="2"/>
      <c r="F12" s="2"/>
      <c r="G12" s="2"/>
      <c r="H12" s="2"/>
      <c r="W12" s="5"/>
      <c r="X12" s="5"/>
      <c r="Y12" s="5"/>
      <c r="Z12" s="5"/>
      <c r="AA12" s="5"/>
      <c r="AB12" s="5"/>
      <c r="AC12" s="5"/>
      <c r="AD12" s="2"/>
      <c r="AE12" s="2"/>
      <c r="AF12" s="2"/>
      <c r="AG12" s="2"/>
    </row>
    <row r="13" spans="2:35" ht="11.25" customHeight="1" x14ac:dyDescent="0.25">
      <c r="B13" s="2"/>
      <c r="C13" s="2"/>
      <c r="D13" s="2"/>
      <c r="E13" s="2"/>
      <c r="F13" s="2"/>
      <c r="G13" s="2"/>
      <c r="H13" s="2"/>
      <c r="W13" s="5"/>
      <c r="X13" s="5"/>
      <c r="Y13" s="5"/>
      <c r="Z13" s="5"/>
      <c r="AA13" s="5"/>
      <c r="AB13" s="5"/>
      <c r="AC13" s="5"/>
      <c r="AD13" s="2"/>
      <c r="AE13" s="2"/>
      <c r="AF13" s="2"/>
      <c r="AG13" s="2"/>
    </row>
    <row r="14" spans="2:35" ht="23.25" customHeight="1" x14ac:dyDescent="0.25">
      <c r="B14" s="2"/>
      <c r="C14" s="129" t="s">
        <v>68</v>
      </c>
      <c r="D14" s="129"/>
      <c r="E14" s="129"/>
      <c r="F14" s="129"/>
      <c r="G14" s="129"/>
      <c r="H14" s="2"/>
      <c r="W14" s="5"/>
      <c r="X14" s="5"/>
      <c r="Y14" s="5"/>
      <c r="Z14" s="5"/>
      <c r="AA14" s="5"/>
      <c r="AB14" s="5"/>
      <c r="AC14" s="5"/>
      <c r="AD14" s="2"/>
      <c r="AE14" s="2"/>
      <c r="AF14" s="2"/>
      <c r="AG14" s="2"/>
    </row>
    <row r="15" spans="2:35" ht="11.25" customHeight="1" x14ac:dyDescent="0.25">
      <c r="B15" s="2"/>
      <c r="C15" s="2"/>
      <c r="D15" s="2"/>
      <c r="E15" s="2"/>
      <c r="F15" s="2"/>
      <c r="G15" s="2"/>
      <c r="H15" s="2"/>
      <c r="W15" s="5"/>
      <c r="X15" s="5"/>
      <c r="Y15" s="5"/>
      <c r="Z15" s="5"/>
      <c r="AA15" s="5"/>
      <c r="AB15" s="5"/>
      <c r="AC15" s="5"/>
      <c r="AD15" s="2"/>
      <c r="AE15" s="2"/>
      <c r="AF15" s="2"/>
      <c r="AG15" s="2"/>
    </row>
    <row r="16" spans="2:35" ht="11.25" customHeight="1" x14ac:dyDescent="0.25">
      <c r="B16" s="2"/>
      <c r="C16" s="2"/>
      <c r="D16" s="2"/>
      <c r="E16" s="2"/>
      <c r="F16" s="2"/>
      <c r="G16" s="2"/>
      <c r="H16" s="2"/>
      <c r="W16" s="5"/>
      <c r="X16" s="5"/>
      <c r="Y16" s="5"/>
      <c r="Z16" s="5"/>
      <c r="AA16" s="5"/>
      <c r="AB16" s="5"/>
      <c r="AC16" s="5"/>
      <c r="AD16" s="2"/>
      <c r="AE16" s="2"/>
      <c r="AF16" s="2"/>
      <c r="AG16" s="2"/>
    </row>
    <row r="17" spans="2:33" ht="11.25" customHeight="1" x14ac:dyDescent="0.25">
      <c r="B17" s="2"/>
      <c r="C17" s="2"/>
      <c r="D17" s="2"/>
      <c r="E17" s="2"/>
      <c r="F17" s="2"/>
      <c r="G17" s="2"/>
      <c r="H17" s="2"/>
      <c r="W17" s="5"/>
      <c r="X17" s="5"/>
      <c r="Y17" s="5"/>
      <c r="Z17" s="5"/>
      <c r="AA17" s="5"/>
      <c r="AB17" s="5"/>
      <c r="AC17" s="5"/>
      <c r="AD17" s="2"/>
      <c r="AE17" s="2"/>
      <c r="AF17" s="2"/>
      <c r="AG17" s="2"/>
    </row>
    <row r="18" spans="2:33" ht="11.25" customHeight="1" x14ac:dyDescent="0.25">
      <c r="B18" s="2"/>
      <c r="C18" s="2"/>
      <c r="D18" s="2"/>
      <c r="E18" s="2"/>
      <c r="F18" s="2"/>
      <c r="G18" s="2"/>
      <c r="H18" s="2"/>
      <c r="W18" s="5"/>
      <c r="X18" s="5"/>
      <c r="Y18" s="5"/>
      <c r="Z18" s="5"/>
      <c r="AA18" s="5"/>
      <c r="AB18" s="5"/>
      <c r="AC18" s="5"/>
      <c r="AD18" s="2"/>
      <c r="AE18" s="2"/>
      <c r="AF18" s="2"/>
      <c r="AG18" s="2"/>
    </row>
    <row r="19" spans="2:33" ht="11.25" customHeight="1" x14ac:dyDescent="0.25">
      <c r="B19" s="2"/>
      <c r="C19" s="2"/>
      <c r="D19" s="2"/>
      <c r="E19" s="2"/>
      <c r="F19" s="2"/>
      <c r="G19" s="2"/>
      <c r="H19" s="2"/>
      <c r="W19" s="5"/>
      <c r="X19" s="5"/>
      <c r="Y19" s="5"/>
      <c r="Z19" s="5"/>
      <c r="AA19" s="5"/>
      <c r="AB19" s="5"/>
      <c r="AC19" s="5"/>
      <c r="AD19" s="2"/>
      <c r="AE19" s="2"/>
      <c r="AF19" s="2"/>
      <c r="AG19" s="2"/>
    </row>
    <row r="20" spans="2:33" ht="11.25" customHeight="1" x14ac:dyDescent="0.25">
      <c r="B20" s="2"/>
      <c r="C20" s="2"/>
      <c r="D20" s="2"/>
      <c r="E20" s="2"/>
      <c r="F20" s="2"/>
      <c r="G20" s="2"/>
      <c r="H20" s="2"/>
      <c r="W20" s="5"/>
      <c r="X20" s="5"/>
      <c r="Y20" s="5"/>
      <c r="Z20" s="5"/>
      <c r="AA20" s="5"/>
      <c r="AB20" s="5"/>
      <c r="AC20" s="5"/>
      <c r="AD20" s="2"/>
      <c r="AE20" s="2"/>
      <c r="AF20" s="2"/>
      <c r="AG20" s="2"/>
    </row>
    <row r="21" spans="2:33" ht="18" customHeight="1" x14ac:dyDescent="0.25">
      <c r="B21" s="2"/>
      <c r="C21" s="129" t="s">
        <v>4</v>
      </c>
      <c r="D21" s="129"/>
      <c r="E21" s="129"/>
      <c r="F21" s="129"/>
      <c r="G21" s="129"/>
      <c r="H21" s="2"/>
      <c r="M21" t="s">
        <v>44</v>
      </c>
      <c r="N21" t="s">
        <v>45</v>
      </c>
      <c r="W21" s="5"/>
      <c r="X21" s="5"/>
      <c r="Y21" s="5"/>
      <c r="Z21" s="5"/>
      <c r="AA21" s="5"/>
      <c r="AB21" s="5"/>
      <c r="AC21" s="5"/>
      <c r="AD21" s="2"/>
      <c r="AE21" s="2"/>
      <c r="AF21" s="2"/>
      <c r="AG21" s="2"/>
    </row>
    <row r="22" spans="2:33" x14ac:dyDescent="0.25">
      <c r="B22" s="2"/>
      <c r="C22" s="134"/>
      <c r="D22" s="135"/>
      <c r="E22" s="135"/>
      <c r="F22" s="135"/>
      <c r="G22" s="136"/>
      <c r="H22" s="2"/>
      <c r="M22" t="s">
        <v>44</v>
      </c>
      <c r="N22" t="s">
        <v>46</v>
      </c>
      <c r="W22" s="5"/>
      <c r="X22" s="5"/>
      <c r="Y22" s="5"/>
      <c r="Z22" s="5"/>
      <c r="AA22" s="5"/>
      <c r="AB22" s="5"/>
      <c r="AC22" s="5"/>
      <c r="AD22" s="2"/>
      <c r="AE22" s="2"/>
      <c r="AF22" s="2"/>
      <c r="AG22" s="2"/>
    </row>
    <row r="23" spans="2:33" x14ac:dyDescent="0.25">
      <c r="B23" s="2"/>
      <c r="C23" s="137"/>
      <c r="D23" s="138"/>
      <c r="E23" s="138"/>
      <c r="F23" s="138"/>
      <c r="G23" s="139"/>
      <c r="H23" s="2"/>
      <c r="M23" t="s">
        <v>44</v>
      </c>
      <c r="N23" t="s">
        <v>47</v>
      </c>
      <c r="W23" s="5"/>
      <c r="X23" s="5"/>
      <c r="Y23" s="5"/>
      <c r="Z23" s="5"/>
      <c r="AA23" s="5"/>
      <c r="AB23" s="5"/>
      <c r="AC23" s="5"/>
      <c r="AD23" s="2"/>
      <c r="AE23" s="2"/>
      <c r="AF23" s="2"/>
      <c r="AG23" s="2"/>
    </row>
    <row r="24" spans="2:33" x14ac:dyDescent="0.25">
      <c r="B24" s="2"/>
      <c r="C24" s="140"/>
      <c r="D24" s="141"/>
      <c r="E24" s="141"/>
      <c r="F24" s="141"/>
      <c r="G24" s="142"/>
      <c r="H24" s="2"/>
      <c r="M24" t="s">
        <v>44</v>
      </c>
      <c r="N24" t="s">
        <v>48</v>
      </c>
      <c r="W24" s="5"/>
      <c r="X24" s="5"/>
      <c r="Y24" s="5"/>
      <c r="Z24" s="5"/>
      <c r="AA24" s="5"/>
      <c r="AB24" s="5"/>
      <c r="AC24" s="5"/>
      <c r="AD24" s="2"/>
      <c r="AE24" s="2"/>
      <c r="AF24" s="2"/>
      <c r="AG24" s="2"/>
    </row>
    <row r="25" spans="2:33" ht="9.75" customHeight="1" x14ac:dyDescent="0.25">
      <c r="B25" s="2"/>
      <c r="C25" s="2"/>
      <c r="D25" s="2"/>
      <c r="E25" s="2"/>
      <c r="F25" s="2"/>
      <c r="G25" s="2"/>
      <c r="H25" s="2"/>
      <c r="M25" t="s">
        <v>44</v>
      </c>
      <c r="N25" t="s">
        <v>49</v>
      </c>
      <c r="W25" s="5"/>
      <c r="X25" s="5"/>
      <c r="Y25" s="5"/>
      <c r="Z25" s="5"/>
      <c r="AA25" s="5"/>
      <c r="AB25" s="5"/>
      <c r="AC25" s="5"/>
      <c r="AD25" s="2"/>
      <c r="AE25" s="2"/>
      <c r="AF25" s="2"/>
      <c r="AG25" s="2"/>
    </row>
    <row r="26" spans="2:33" ht="33" customHeight="1" x14ac:dyDescent="0.25">
      <c r="B26" s="2"/>
      <c r="C26" s="133" t="s">
        <v>5</v>
      </c>
      <c r="D26" s="133"/>
      <c r="E26" s="4"/>
      <c r="F26" s="133" t="s">
        <v>8</v>
      </c>
      <c r="G26" s="133"/>
      <c r="H26" s="2"/>
      <c r="M26" t="s">
        <v>43</v>
      </c>
      <c r="N26" t="s">
        <v>51</v>
      </c>
      <c r="W26" s="5"/>
      <c r="X26" s="5"/>
      <c r="Y26" s="5"/>
      <c r="Z26" s="5"/>
      <c r="AA26" s="5"/>
      <c r="AB26" s="5"/>
      <c r="AC26" s="5"/>
      <c r="AD26" s="2"/>
      <c r="AE26" s="2"/>
      <c r="AF26" s="2"/>
      <c r="AG26" s="2"/>
    </row>
    <row r="27" spans="2:33" x14ac:dyDescent="0.25">
      <c r="B27" s="2"/>
      <c r="C27" s="3"/>
      <c r="D27" s="3"/>
      <c r="E27" s="3"/>
      <c r="F27" s="3"/>
      <c r="G27" s="3"/>
      <c r="H27" s="2"/>
      <c r="M27" t="s">
        <v>43</v>
      </c>
      <c r="N27" t="s">
        <v>52</v>
      </c>
      <c r="W27" s="5"/>
      <c r="X27" s="5"/>
      <c r="Y27" s="5"/>
      <c r="Z27" s="5"/>
      <c r="AA27" s="5"/>
      <c r="AB27" s="5"/>
      <c r="AC27" s="5"/>
      <c r="AD27" s="2"/>
      <c r="AE27" s="2"/>
      <c r="AF27" s="2"/>
      <c r="AG27" s="2"/>
    </row>
    <row r="28" spans="2:33" x14ac:dyDescent="0.25">
      <c r="B28" s="2"/>
      <c r="C28" s="3"/>
      <c r="D28" s="3"/>
      <c r="E28" s="3"/>
      <c r="F28" s="3"/>
      <c r="G28" s="3"/>
      <c r="H28" s="2"/>
      <c r="M28" t="s">
        <v>43</v>
      </c>
      <c r="N28" t="s">
        <v>53</v>
      </c>
      <c r="W28" s="5"/>
      <c r="X28" s="5"/>
      <c r="Y28" s="5"/>
      <c r="Z28" s="5"/>
      <c r="AA28" s="5"/>
      <c r="AB28" s="5"/>
      <c r="AC28" s="5"/>
      <c r="AD28" s="2"/>
      <c r="AE28" s="2"/>
      <c r="AF28" s="2"/>
      <c r="AG28" s="2"/>
    </row>
    <row r="29" spans="2:33" ht="30.75" customHeight="1" x14ac:dyDescent="0.25">
      <c r="B29" s="2"/>
      <c r="C29" s="143" t="s">
        <v>28</v>
      </c>
      <c r="D29" s="143"/>
      <c r="E29" s="143"/>
      <c r="F29" s="143"/>
      <c r="G29" s="143"/>
      <c r="H29" s="2"/>
      <c r="M29" t="s">
        <v>54</v>
      </c>
      <c r="N29" t="s">
        <v>55</v>
      </c>
      <c r="W29" s="5"/>
      <c r="X29" s="5"/>
      <c r="Y29" s="5"/>
      <c r="Z29" s="5"/>
      <c r="AA29" s="5"/>
      <c r="AB29" s="5"/>
      <c r="AC29" s="5"/>
      <c r="AD29" s="2"/>
      <c r="AE29" s="2"/>
      <c r="AF29" s="2"/>
      <c r="AG29" s="2"/>
    </row>
    <row r="30" spans="2:33" x14ac:dyDescent="0.25">
      <c r="B30" s="2"/>
      <c r="C30" s="2"/>
      <c r="D30" s="2"/>
      <c r="E30" s="2"/>
      <c r="F30" s="2"/>
      <c r="G30" s="2"/>
      <c r="H30" s="2"/>
      <c r="M30" t="s">
        <v>54</v>
      </c>
      <c r="N30" t="s">
        <v>56</v>
      </c>
      <c r="W30" s="5"/>
      <c r="X30" s="5"/>
      <c r="Y30" s="5"/>
      <c r="Z30" s="5"/>
      <c r="AA30" s="5"/>
      <c r="AB30" s="5"/>
      <c r="AC30" s="5"/>
      <c r="AD30" s="2"/>
      <c r="AE30" s="2"/>
      <c r="AF30" s="2"/>
      <c r="AG30" s="2"/>
    </row>
    <row r="31" spans="2:33" x14ac:dyDescent="0.25">
      <c r="B31" s="2"/>
      <c r="C31" s="2"/>
      <c r="D31" s="2"/>
      <c r="E31" s="2"/>
      <c r="F31" s="2"/>
      <c r="G31" s="2"/>
      <c r="H31" s="2"/>
      <c r="W31" s="5"/>
      <c r="X31" s="5"/>
      <c r="Y31" s="5"/>
      <c r="Z31" s="5"/>
      <c r="AA31" s="5"/>
      <c r="AB31" s="5"/>
      <c r="AC31" s="5"/>
      <c r="AD31" s="2"/>
      <c r="AE31" s="2"/>
      <c r="AF31" s="2"/>
      <c r="AG31" s="2"/>
    </row>
    <row r="32" spans="2:33" ht="33.75" customHeight="1" x14ac:dyDescent="0.25">
      <c r="B32" s="2"/>
      <c r="C32" s="143" t="s">
        <v>14</v>
      </c>
      <c r="D32" s="143"/>
      <c r="E32" s="143"/>
      <c r="F32" s="143"/>
      <c r="G32" s="143"/>
      <c r="H32" s="2"/>
      <c r="W32" s="5"/>
      <c r="X32" s="7"/>
      <c r="Y32" s="7"/>
      <c r="Z32" s="7"/>
      <c r="AA32" s="7"/>
      <c r="AB32" s="7"/>
      <c r="AC32" s="7"/>
      <c r="AD32" s="8"/>
      <c r="AE32" s="8"/>
      <c r="AF32" s="8"/>
      <c r="AG32" s="2"/>
    </row>
    <row r="33" spans="2:33" x14ac:dyDescent="0.25">
      <c r="B33" s="2"/>
      <c r="C33" s="2"/>
      <c r="D33" s="2"/>
      <c r="E33" s="2"/>
      <c r="F33" s="2"/>
      <c r="G33" s="2"/>
      <c r="H33" s="2"/>
      <c r="W33" s="7"/>
      <c r="X33" s="7"/>
      <c r="Y33" s="7"/>
      <c r="Z33" s="7"/>
      <c r="AA33" s="7"/>
      <c r="AB33" s="7"/>
      <c r="AC33" s="7"/>
      <c r="AD33" s="8"/>
      <c r="AE33" s="8"/>
      <c r="AF33" s="8"/>
      <c r="AG33" s="8"/>
    </row>
    <row r="34" spans="2:33" x14ac:dyDescent="0.25">
      <c r="B34" s="2"/>
      <c r="C34" s="2"/>
      <c r="D34" s="2"/>
      <c r="E34" s="2"/>
      <c r="F34" s="2"/>
      <c r="G34" s="2"/>
      <c r="H34" s="2"/>
      <c r="W34" s="7"/>
      <c r="X34" s="7"/>
      <c r="Y34" s="7"/>
      <c r="Z34" s="7"/>
      <c r="AA34" s="7"/>
      <c r="AB34" s="7"/>
      <c r="AC34" s="7"/>
      <c r="AD34" s="8"/>
      <c r="AE34" s="8"/>
      <c r="AF34" s="8"/>
      <c r="AG34" s="8"/>
    </row>
    <row r="35" spans="2:33" x14ac:dyDescent="0.25">
      <c r="B35" s="2"/>
      <c r="C35" s="129" t="s">
        <v>29</v>
      </c>
      <c r="D35" s="129"/>
      <c r="E35" s="6"/>
      <c r="F35" s="129" t="s">
        <v>30</v>
      </c>
      <c r="G35" s="129"/>
      <c r="H35" s="2"/>
      <c r="W35" s="7"/>
      <c r="X35" s="7"/>
      <c r="Y35" s="7"/>
      <c r="Z35" s="7"/>
      <c r="AA35" s="7"/>
      <c r="AB35" s="7"/>
      <c r="AC35" s="7"/>
      <c r="AD35" s="8"/>
      <c r="AE35" s="8"/>
      <c r="AF35" s="8"/>
      <c r="AG35" s="8"/>
    </row>
    <row r="36" spans="2:33" x14ac:dyDescent="0.25">
      <c r="B36" s="2"/>
      <c r="C36" s="2"/>
      <c r="D36" s="2"/>
      <c r="E36" s="2"/>
      <c r="F36" s="2"/>
      <c r="G36" s="2"/>
      <c r="H36" s="2"/>
      <c r="W36" s="7"/>
      <c r="X36" s="7"/>
      <c r="Y36" s="7"/>
      <c r="Z36" s="7"/>
      <c r="AA36" s="7"/>
      <c r="AB36" s="7"/>
      <c r="AC36" s="7"/>
      <c r="AD36" s="8"/>
      <c r="AE36" s="8"/>
      <c r="AF36" s="8"/>
      <c r="AG36" s="8"/>
    </row>
    <row r="37" spans="2:33" ht="19.5" customHeight="1" x14ac:dyDescent="0.25">
      <c r="B37" s="2"/>
      <c r="C37" s="2"/>
      <c r="D37" s="2"/>
      <c r="E37" s="2"/>
      <c r="F37" s="2"/>
      <c r="G37" s="2"/>
      <c r="H37" s="2"/>
      <c r="W37" s="7"/>
      <c r="X37" s="7"/>
      <c r="Y37" s="7"/>
      <c r="Z37" s="7"/>
      <c r="AA37" s="7"/>
      <c r="AB37" s="7"/>
      <c r="AC37" s="7"/>
      <c r="AD37" s="8"/>
      <c r="AE37" s="8"/>
      <c r="AF37" s="8"/>
      <c r="AG37" s="8"/>
    </row>
    <row r="38" spans="2:33" x14ac:dyDescent="0.25">
      <c r="B38" s="2"/>
      <c r="C38" s="129" t="s">
        <v>32</v>
      </c>
      <c r="D38" s="129"/>
      <c r="E38" s="2"/>
      <c r="F38" s="2"/>
      <c r="G38" s="2"/>
      <c r="H38" s="2"/>
      <c r="W38" s="7"/>
      <c r="X38" s="7"/>
      <c r="Y38" s="7"/>
      <c r="Z38" s="7"/>
      <c r="AA38" s="7"/>
      <c r="AB38" s="7"/>
      <c r="AC38" s="7"/>
      <c r="AD38" s="8"/>
      <c r="AE38" s="8"/>
      <c r="AF38" s="8"/>
      <c r="AG38" s="8"/>
    </row>
    <row r="39" spans="2:33" x14ac:dyDescent="0.25">
      <c r="B39" s="2"/>
      <c r="C39" s="2"/>
      <c r="D39" s="2"/>
      <c r="E39" s="2"/>
      <c r="F39" s="2"/>
      <c r="G39" s="2"/>
      <c r="H39" s="2"/>
      <c r="W39" s="7"/>
      <c r="X39" s="7"/>
      <c r="Y39" s="7"/>
      <c r="Z39" s="7"/>
      <c r="AA39" s="7"/>
      <c r="AB39" s="7"/>
      <c r="AC39" s="7"/>
      <c r="AD39" s="8"/>
      <c r="AE39" s="8"/>
      <c r="AF39" s="8"/>
      <c r="AG39" s="8"/>
    </row>
    <row r="40" spans="2:33" x14ac:dyDescent="0.25">
      <c r="B40" s="2"/>
      <c r="C40" s="2"/>
      <c r="D40" s="2"/>
      <c r="E40" s="2"/>
      <c r="F40" s="2"/>
      <c r="G40" s="2"/>
      <c r="H40" s="2"/>
      <c r="W40" s="7"/>
      <c r="X40" s="7"/>
      <c r="Y40" s="7"/>
      <c r="Z40" s="7"/>
      <c r="AA40" s="7"/>
      <c r="AB40" s="7"/>
      <c r="AC40" s="7"/>
      <c r="AD40" s="8"/>
      <c r="AE40" s="8"/>
      <c r="AF40" s="8"/>
      <c r="AG40" s="8"/>
    </row>
    <row r="41" spans="2:33" x14ac:dyDescent="0.25">
      <c r="B41" s="2"/>
      <c r="C41" s="2"/>
      <c r="D41" s="2"/>
      <c r="E41" s="2"/>
      <c r="F41" s="2"/>
      <c r="G41" s="2"/>
      <c r="H41" s="2"/>
      <c r="W41" s="7"/>
      <c r="X41" s="7"/>
      <c r="Y41" s="7"/>
      <c r="Z41" s="7"/>
      <c r="AA41" s="7"/>
      <c r="AB41" s="7"/>
      <c r="AC41" s="7"/>
      <c r="AD41" s="8"/>
      <c r="AE41" s="8"/>
      <c r="AF41" s="8"/>
      <c r="AG41" s="8"/>
    </row>
    <row r="42" spans="2:33" x14ac:dyDescent="0.25">
      <c r="B42" s="2"/>
      <c r="C42" s="129" t="s">
        <v>24</v>
      </c>
      <c r="D42" s="129"/>
      <c r="E42" s="129"/>
      <c r="F42" s="129"/>
      <c r="G42" s="2"/>
      <c r="H42" s="2"/>
      <c r="W42" s="7"/>
      <c r="X42" s="7"/>
      <c r="Y42" s="7"/>
      <c r="Z42" s="7"/>
      <c r="AA42" s="7"/>
      <c r="AB42" s="7"/>
      <c r="AC42" s="7"/>
      <c r="AD42" s="8"/>
      <c r="AE42" s="8"/>
      <c r="AF42" s="8"/>
      <c r="AG42" s="8"/>
    </row>
    <row r="43" spans="2:33" x14ac:dyDescent="0.25">
      <c r="B43" s="2"/>
      <c r="C43" s="2"/>
      <c r="D43" s="2"/>
      <c r="E43" s="2"/>
      <c r="F43" s="2"/>
      <c r="G43" s="2"/>
      <c r="H43" s="2"/>
      <c r="W43" s="7"/>
      <c r="X43" s="7"/>
      <c r="Y43" s="7"/>
      <c r="Z43" s="7"/>
      <c r="AA43" s="7"/>
      <c r="AB43" s="7"/>
      <c r="AC43" s="7"/>
      <c r="AD43" s="8"/>
      <c r="AE43" s="8"/>
      <c r="AF43" s="8"/>
      <c r="AG43" s="8"/>
    </row>
    <row r="44" spans="2:33" x14ac:dyDescent="0.25">
      <c r="B44" s="2"/>
      <c r="C44" s="2"/>
      <c r="D44" s="2"/>
      <c r="E44" s="2"/>
      <c r="F44" s="2"/>
      <c r="G44" s="2"/>
      <c r="H44" s="2"/>
      <c r="W44" s="7"/>
      <c r="X44" s="8"/>
      <c r="Y44" s="8"/>
      <c r="Z44" s="8"/>
      <c r="AA44" s="8"/>
      <c r="AB44" s="8"/>
      <c r="AC44" s="8"/>
      <c r="AD44" s="8"/>
      <c r="AE44" s="8"/>
      <c r="AF44" s="8"/>
      <c r="AG44" s="8"/>
    </row>
    <row r="45" spans="2:33" x14ac:dyDescent="0.25">
      <c r="B45" s="2"/>
      <c r="C45" s="2"/>
      <c r="D45" s="2"/>
      <c r="E45" s="2"/>
      <c r="F45" s="2"/>
      <c r="G45" s="2"/>
      <c r="H45" s="2"/>
      <c r="W45" s="8"/>
      <c r="AG45" s="8"/>
    </row>
  </sheetData>
  <mergeCells count="18">
    <mergeCell ref="C38:D38"/>
    <mergeCell ref="C42:F42"/>
    <mergeCell ref="C26:D26"/>
    <mergeCell ref="C22:G24"/>
    <mergeCell ref="C35:D35"/>
    <mergeCell ref="F35:G35"/>
    <mergeCell ref="F26:G26"/>
    <mergeCell ref="C29:G29"/>
    <mergeCell ref="C32:G32"/>
    <mergeCell ref="W2:AG2"/>
    <mergeCell ref="AD4:AF4"/>
    <mergeCell ref="C9:G9"/>
    <mergeCell ref="C14:G14"/>
    <mergeCell ref="C21:G21"/>
    <mergeCell ref="C3:G3"/>
    <mergeCell ref="C4:G4"/>
    <mergeCell ref="C5:G5"/>
    <mergeCell ref="B2:H2"/>
  </mergeCells>
  <pageMargins left="0.7" right="0.7" top="0.75" bottom="0.75" header="0.3" footer="0.3"/>
  <pageSetup paperSize="9" orientation="portrait"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List Box 5">
              <controlPr defaultSize="0" autoLine="0" autoPict="0">
                <anchor moveWithCells="1">
                  <from>
                    <xdr:col>2</xdr:col>
                    <xdr:colOff>28575</xdr:colOff>
                    <xdr:row>5</xdr:row>
                    <xdr:rowOff>19050</xdr:rowOff>
                  </from>
                  <to>
                    <xdr:col>7</xdr:col>
                    <xdr:colOff>9525</xdr:colOff>
                    <xdr:row>7</xdr:row>
                    <xdr:rowOff>85725</xdr:rowOff>
                  </to>
                </anchor>
              </controlPr>
            </control>
          </mc:Choice>
        </mc:AlternateContent>
        <mc:AlternateContent xmlns:mc="http://schemas.openxmlformats.org/markup-compatibility/2006">
          <mc:Choice Requires="x14">
            <control shapeId="1031" r:id="rId5" name="Check Box 7">
              <controlPr defaultSize="0" autoFill="0" autoLine="0" autoPict="0" altText="Comercializadores">
                <anchor moveWithCells="1">
                  <from>
                    <xdr:col>2</xdr:col>
                    <xdr:colOff>123825</xdr:colOff>
                    <xdr:row>21</xdr:row>
                    <xdr:rowOff>19050</xdr:rowOff>
                  </from>
                  <to>
                    <xdr:col>3</xdr:col>
                    <xdr:colOff>352425</xdr:colOff>
                    <xdr:row>22</xdr:row>
                    <xdr:rowOff>47625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xdr:col>
                    <xdr:colOff>123825</xdr:colOff>
                    <xdr:row>22</xdr:row>
                    <xdr:rowOff>123825</xdr:rowOff>
                  </from>
                  <to>
                    <xdr:col>3</xdr:col>
                    <xdr:colOff>581025</xdr:colOff>
                    <xdr:row>23</xdr:row>
                    <xdr:rowOff>152400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619125</xdr:colOff>
                    <xdr:row>21</xdr:row>
                    <xdr:rowOff>28575</xdr:rowOff>
                  </from>
                  <to>
                    <xdr:col>5</xdr:col>
                    <xdr:colOff>857250</xdr:colOff>
                    <xdr:row>22</xdr:row>
                    <xdr:rowOff>57150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619125</xdr:colOff>
                    <xdr:row>22</xdr:row>
                    <xdr:rowOff>123825</xdr:rowOff>
                  </from>
                  <to>
                    <xdr:col>5</xdr:col>
                    <xdr:colOff>638175</xdr:colOff>
                    <xdr:row>23</xdr:row>
                    <xdr:rowOff>152400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5</xdr:col>
                    <xdr:colOff>742950</xdr:colOff>
                    <xdr:row>21</xdr:row>
                    <xdr:rowOff>28575</xdr:rowOff>
                  </from>
                  <to>
                    <xdr:col>7</xdr:col>
                    <xdr:colOff>95250</xdr:colOff>
                    <xdr:row>22</xdr:row>
                    <xdr:rowOff>57150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5</xdr:col>
                    <xdr:colOff>742950</xdr:colOff>
                    <xdr:row>22</xdr:row>
                    <xdr:rowOff>95250</xdr:rowOff>
                  </from>
                  <to>
                    <xdr:col>6</xdr:col>
                    <xdr:colOff>714375</xdr:colOff>
                    <xdr:row>24</xdr:row>
                    <xdr:rowOff>0</xdr:rowOff>
                  </to>
                </anchor>
              </controlPr>
            </control>
          </mc:Choice>
        </mc:AlternateContent>
        <mc:AlternateContent xmlns:mc="http://schemas.openxmlformats.org/markup-compatibility/2006">
          <mc:Choice Requires="x14">
            <control shapeId="1046" r:id="rId11" name="Drop Down 22">
              <controlPr defaultSize="0" autoLine="0" autoPict="0">
                <anchor moveWithCells="1">
                  <from>
                    <xdr:col>2</xdr:col>
                    <xdr:colOff>28575</xdr:colOff>
                    <xdr:row>26</xdr:row>
                    <xdr:rowOff>38100</xdr:rowOff>
                  </from>
                  <to>
                    <xdr:col>3</xdr:col>
                    <xdr:colOff>466725</xdr:colOff>
                    <xdr:row>27</xdr:row>
                    <xdr:rowOff>28575</xdr:rowOff>
                  </to>
                </anchor>
              </controlPr>
            </control>
          </mc:Choice>
        </mc:AlternateContent>
        <mc:AlternateContent xmlns:mc="http://schemas.openxmlformats.org/markup-compatibility/2006">
          <mc:Choice Requires="x14">
            <control shapeId="1049" r:id="rId12" name="Drop Down 25">
              <controlPr defaultSize="0" autoLine="0" autoPict="0">
                <anchor moveWithCells="1">
                  <from>
                    <xdr:col>5</xdr:col>
                    <xdr:colOff>47625</xdr:colOff>
                    <xdr:row>26</xdr:row>
                    <xdr:rowOff>38100</xdr:rowOff>
                  </from>
                  <to>
                    <xdr:col>6</xdr:col>
                    <xdr:colOff>495300</xdr:colOff>
                    <xdr:row>27</xdr:row>
                    <xdr:rowOff>38100</xdr:rowOff>
                  </to>
                </anchor>
              </controlPr>
            </control>
          </mc:Choice>
        </mc:AlternateContent>
        <mc:AlternateContent xmlns:mc="http://schemas.openxmlformats.org/markup-compatibility/2006">
          <mc:Choice Requires="x14">
            <control shapeId="1052" r:id="rId13" name="Drop Down 28">
              <controlPr defaultSize="0" autoLine="0" autoPict="0">
                <anchor moveWithCells="1">
                  <from>
                    <xdr:col>2</xdr:col>
                    <xdr:colOff>28575</xdr:colOff>
                    <xdr:row>29</xdr:row>
                    <xdr:rowOff>133350</xdr:rowOff>
                  </from>
                  <to>
                    <xdr:col>3</xdr:col>
                    <xdr:colOff>476250</xdr:colOff>
                    <xdr:row>30</xdr:row>
                    <xdr:rowOff>123825</xdr:rowOff>
                  </to>
                </anchor>
              </controlPr>
            </control>
          </mc:Choice>
        </mc:AlternateContent>
        <mc:AlternateContent xmlns:mc="http://schemas.openxmlformats.org/markup-compatibility/2006">
          <mc:Choice Requires="x14">
            <control shapeId="1053" r:id="rId14" name="Label 29">
              <controlPr defaultSize="0" autoFill="0" autoLine="0" autoPict="0">
                <anchor moveWithCells="1" sizeWithCells="1">
                  <from>
                    <xdr:col>5</xdr:col>
                    <xdr:colOff>19050</xdr:colOff>
                    <xdr:row>28</xdr:row>
                    <xdr:rowOff>314325</xdr:rowOff>
                  </from>
                  <to>
                    <xdr:col>5</xdr:col>
                    <xdr:colOff>409575</xdr:colOff>
                    <xdr:row>29</xdr:row>
                    <xdr:rowOff>152400</xdr:rowOff>
                  </to>
                </anchor>
              </controlPr>
            </control>
          </mc:Choice>
        </mc:AlternateContent>
        <mc:AlternateContent xmlns:mc="http://schemas.openxmlformats.org/markup-compatibility/2006">
          <mc:Choice Requires="x14">
            <control shapeId="1054" r:id="rId15" name="Drop Down 30">
              <controlPr defaultSize="0" autoLine="0" autoPict="0">
                <anchor moveWithCells="1">
                  <from>
                    <xdr:col>5</xdr:col>
                    <xdr:colOff>47625</xdr:colOff>
                    <xdr:row>29</xdr:row>
                    <xdr:rowOff>133350</xdr:rowOff>
                  </from>
                  <to>
                    <xdr:col>6</xdr:col>
                    <xdr:colOff>495300</xdr:colOff>
                    <xdr:row>30</xdr:row>
                    <xdr:rowOff>123825</xdr:rowOff>
                  </to>
                </anchor>
              </controlPr>
            </control>
          </mc:Choice>
        </mc:AlternateContent>
        <mc:AlternateContent xmlns:mc="http://schemas.openxmlformats.org/markup-compatibility/2006">
          <mc:Choice Requires="x14">
            <control shapeId="1056" r:id="rId16" name="Drop Down 32">
              <controlPr defaultSize="0" autoLine="0" autoPict="0">
                <anchor moveWithCells="1">
                  <from>
                    <xdr:col>2</xdr:col>
                    <xdr:colOff>28575</xdr:colOff>
                    <xdr:row>32</xdr:row>
                    <xdr:rowOff>66675</xdr:rowOff>
                  </from>
                  <to>
                    <xdr:col>3</xdr:col>
                    <xdr:colOff>476250</xdr:colOff>
                    <xdr:row>33</xdr:row>
                    <xdr:rowOff>57150</xdr:rowOff>
                  </to>
                </anchor>
              </controlPr>
            </control>
          </mc:Choice>
        </mc:AlternateContent>
        <mc:AlternateContent xmlns:mc="http://schemas.openxmlformats.org/markup-compatibility/2006">
          <mc:Choice Requires="x14">
            <control shapeId="1057" r:id="rId17" name="Drop Down 33">
              <controlPr defaultSize="0" autoLine="0" autoPict="0">
                <anchor moveWithCells="1">
                  <from>
                    <xdr:col>2</xdr:col>
                    <xdr:colOff>28575</xdr:colOff>
                    <xdr:row>35</xdr:row>
                    <xdr:rowOff>66675</xdr:rowOff>
                  </from>
                  <to>
                    <xdr:col>3</xdr:col>
                    <xdr:colOff>466725</xdr:colOff>
                    <xdr:row>36</xdr:row>
                    <xdr:rowOff>57150</xdr:rowOff>
                  </to>
                </anchor>
              </controlPr>
            </control>
          </mc:Choice>
        </mc:AlternateContent>
        <mc:AlternateContent xmlns:mc="http://schemas.openxmlformats.org/markup-compatibility/2006">
          <mc:Choice Requires="x14">
            <control shapeId="1058" r:id="rId18" name="Drop Down 34">
              <controlPr defaultSize="0" autoLine="0" autoPict="0">
                <anchor moveWithCells="1">
                  <from>
                    <xdr:col>5</xdr:col>
                    <xdr:colOff>47625</xdr:colOff>
                    <xdr:row>35</xdr:row>
                    <xdr:rowOff>57150</xdr:rowOff>
                  </from>
                  <to>
                    <xdr:col>6</xdr:col>
                    <xdr:colOff>495300</xdr:colOff>
                    <xdr:row>36</xdr:row>
                    <xdr:rowOff>57150</xdr:rowOff>
                  </to>
                </anchor>
              </controlPr>
            </control>
          </mc:Choice>
        </mc:AlternateContent>
        <mc:AlternateContent xmlns:mc="http://schemas.openxmlformats.org/markup-compatibility/2006">
          <mc:Choice Requires="x14">
            <control shapeId="1061" r:id="rId19" name="List Box 37">
              <controlPr defaultSize="0" autoLine="0" autoPict="0">
                <anchor moveWithCells="1">
                  <from>
                    <xdr:col>3</xdr:col>
                    <xdr:colOff>409575</xdr:colOff>
                    <xdr:row>37</xdr:row>
                    <xdr:rowOff>38100</xdr:rowOff>
                  </from>
                  <to>
                    <xdr:col>6</xdr:col>
                    <xdr:colOff>495300</xdr:colOff>
                    <xdr:row>39</xdr:row>
                    <xdr:rowOff>123825</xdr:rowOff>
                  </to>
                </anchor>
              </controlPr>
            </control>
          </mc:Choice>
        </mc:AlternateContent>
        <mc:AlternateContent xmlns:mc="http://schemas.openxmlformats.org/markup-compatibility/2006">
          <mc:Choice Requires="x14">
            <control shapeId="1062" r:id="rId20" name="Drop Down 38">
              <controlPr defaultSize="0" autoLine="0" autoPict="0">
                <anchor moveWithCells="1">
                  <from>
                    <xdr:col>2</xdr:col>
                    <xdr:colOff>47625</xdr:colOff>
                    <xdr:row>42</xdr:row>
                    <xdr:rowOff>57150</xdr:rowOff>
                  </from>
                  <to>
                    <xdr:col>3</xdr:col>
                    <xdr:colOff>495300</xdr:colOff>
                    <xdr:row>43</xdr:row>
                    <xdr:rowOff>47625</xdr:rowOff>
                  </to>
                </anchor>
              </controlPr>
            </control>
          </mc:Choice>
        </mc:AlternateContent>
        <mc:AlternateContent xmlns:mc="http://schemas.openxmlformats.org/markup-compatibility/2006">
          <mc:Choice Requires="x14">
            <control shapeId="1063" r:id="rId21" name="List Box 39">
              <controlPr defaultSize="0" autoLine="0" autoPict="0">
                <anchor moveWithCells="1">
                  <from>
                    <xdr:col>2</xdr:col>
                    <xdr:colOff>28575</xdr:colOff>
                    <xdr:row>9</xdr:row>
                    <xdr:rowOff>28575</xdr:rowOff>
                  </from>
                  <to>
                    <xdr:col>7</xdr:col>
                    <xdr:colOff>9525</xdr:colOff>
                    <xdr:row>13</xdr:row>
                    <xdr:rowOff>38100</xdr:rowOff>
                  </to>
                </anchor>
              </controlPr>
            </control>
          </mc:Choice>
        </mc:AlternateContent>
        <mc:AlternateContent xmlns:mc="http://schemas.openxmlformats.org/markup-compatibility/2006">
          <mc:Choice Requires="x14">
            <control shapeId="1064" r:id="rId22" name="List Box 40">
              <controlPr defaultSize="0" autoLine="0" autoPict="0">
                <anchor moveWithCells="1">
                  <from>
                    <xdr:col>2</xdr:col>
                    <xdr:colOff>28575</xdr:colOff>
                    <xdr:row>14</xdr:row>
                    <xdr:rowOff>19050</xdr:rowOff>
                  </from>
                  <to>
                    <xdr:col>7</xdr:col>
                    <xdr:colOff>9525</xdr:colOff>
                    <xdr:row>18</xdr:row>
                    <xdr:rowOff>19050</xdr:rowOff>
                  </to>
                </anchor>
              </controlPr>
            </control>
          </mc:Choice>
        </mc:AlternateContent>
      </controls>
    </mc:Choice>
  </mc:AlternateContent>
  <tableParts count="1">
    <tablePart r:id="rId2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JM324"/>
  <sheetViews>
    <sheetView showGridLines="0" showRowColHeaders="0" zoomScale="79" zoomScaleNormal="79" workbookViewId="0">
      <pane ySplit="8" topLeftCell="A34" activePane="bottomLeft" state="frozen"/>
      <selection pane="bottomLeft" activeCell="F7" sqref="F7"/>
    </sheetView>
  </sheetViews>
  <sheetFormatPr baseColWidth="10" defaultColWidth="11.42578125" defaultRowHeight="15" x14ac:dyDescent="0.25"/>
  <cols>
    <col min="1" max="1" width="18" style="54" customWidth="1"/>
    <col min="2" max="2" width="6.140625" style="30" customWidth="1"/>
    <col min="3" max="5" width="36.140625" style="30" customWidth="1"/>
    <col min="6" max="6" width="5.5703125" style="30" customWidth="1"/>
    <col min="7" max="7" width="11.85546875" style="32" customWidth="1"/>
    <col min="8" max="26" width="11.42578125" style="32"/>
    <col min="27" max="273" width="11.42578125" style="8"/>
    <col min="274" max="16384" width="11.42578125" style="30"/>
  </cols>
  <sheetData>
    <row r="1" spans="1:273" s="45" customFormat="1" ht="39" customHeight="1" x14ac:dyDescent="0.25">
      <c r="B1" s="147" t="s">
        <v>308</v>
      </c>
      <c r="C1" s="147"/>
      <c r="D1" s="147"/>
      <c r="E1" s="147"/>
      <c r="F1" s="147"/>
      <c r="G1" s="147"/>
      <c r="H1" s="147"/>
      <c r="I1" s="147"/>
      <c r="J1" s="147"/>
      <c r="K1" s="147"/>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row>
    <row r="2" spans="1:273" s="54" customFormat="1" ht="21" customHeight="1"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row>
    <row r="3" spans="1:273" ht="36.75" customHeight="1" x14ac:dyDescent="0.25">
      <c r="A3" s="32"/>
      <c r="B3" s="146" t="s">
        <v>269</v>
      </c>
      <c r="C3" s="146"/>
      <c r="D3" s="146"/>
      <c r="E3" s="146"/>
      <c r="F3" s="146"/>
      <c r="G3" s="146"/>
      <c r="H3" s="146"/>
      <c r="I3" s="146"/>
      <c r="J3" s="146"/>
      <c r="K3" s="146"/>
      <c r="L3" s="146"/>
      <c r="M3" s="146"/>
    </row>
    <row r="4" spans="1:273" ht="31.5" customHeight="1" x14ac:dyDescent="0.25">
      <c r="A4" s="32"/>
      <c r="B4" s="57"/>
      <c r="C4" s="58"/>
      <c r="D4" s="58"/>
      <c r="E4" s="58"/>
      <c r="F4" s="58"/>
      <c r="G4" s="58"/>
      <c r="H4" s="58"/>
      <c r="I4" s="58"/>
      <c r="J4" s="58"/>
      <c r="K4" s="58"/>
      <c r="L4" s="58"/>
      <c r="M4" s="58"/>
    </row>
    <row r="5" spans="1:273" ht="90.75" customHeight="1" x14ac:dyDescent="0.25">
      <c r="A5" s="32"/>
      <c r="B5" s="59"/>
      <c r="C5" s="145" t="s">
        <v>270</v>
      </c>
      <c r="D5" s="145"/>
      <c r="E5" s="145"/>
      <c r="F5" s="80"/>
      <c r="G5" s="31"/>
      <c r="H5" s="31"/>
      <c r="I5" s="31"/>
      <c r="J5" s="31"/>
      <c r="K5" s="31"/>
      <c r="L5" s="31"/>
      <c r="M5" s="31"/>
    </row>
    <row r="6" spans="1:273" ht="90.75" customHeight="1" x14ac:dyDescent="0.25">
      <c r="A6" s="32"/>
      <c r="B6" s="59"/>
      <c r="C6" s="144" t="s">
        <v>271</v>
      </c>
      <c r="D6" s="144"/>
      <c r="E6" s="144"/>
      <c r="F6" s="80"/>
      <c r="G6" s="31"/>
      <c r="H6" s="31"/>
      <c r="I6" s="31"/>
      <c r="J6" s="31"/>
      <c r="K6" s="31"/>
      <c r="L6" s="31"/>
      <c r="M6" s="31"/>
    </row>
    <row r="7" spans="1:273" ht="90.75" customHeight="1" x14ac:dyDescent="0.25">
      <c r="A7" s="32"/>
      <c r="B7" s="59"/>
      <c r="C7" s="144" t="s">
        <v>447</v>
      </c>
      <c r="D7" s="144"/>
      <c r="E7" s="144"/>
      <c r="F7" s="80"/>
      <c r="G7" s="31"/>
      <c r="H7" s="31"/>
      <c r="I7" s="31"/>
      <c r="J7" s="31"/>
      <c r="K7" s="31"/>
      <c r="L7" s="31"/>
      <c r="M7" s="31"/>
    </row>
    <row r="8" spans="1:273" ht="55.5" customHeight="1" x14ac:dyDescent="0.25">
      <c r="A8" s="32"/>
      <c r="B8" s="59"/>
      <c r="C8" s="60"/>
      <c r="D8" s="60"/>
      <c r="E8" s="60"/>
      <c r="F8" s="80"/>
      <c r="G8" s="31"/>
      <c r="H8" s="31"/>
      <c r="I8" s="31"/>
      <c r="J8" s="31"/>
      <c r="K8" s="31"/>
      <c r="L8" s="31"/>
      <c r="M8" s="31"/>
    </row>
    <row r="9" spans="1:273" s="32" customFormat="1" ht="16.5" x14ac:dyDescent="0.3">
      <c r="C9" s="56"/>
      <c r="D9" s="56"/>
      <c r="E9" s="56"/>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row>
    <row r="10" spans="1:273" s="32" customFormat="1" ht="16.5" x14ac:dyDescent="0.3">
      <c r="C10" s="56"/>
      <c r="D10" s="56"/>
      <c r="E10" s="56"/>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row>
    <row r="11" spans="1:273" s="32" customFormat="1" x14ac:dyDescent="0.25">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row>
    <row r="12" spans="1:273" s="32" customFormat="1" x14ac:dyDescent="0.25">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row>
    <row r="13" spans="1:273" s="32" customFormat="1" x14ac:dyDescent="0.25">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row>
    <row r="14" spans="1:273" s="32" customFormat="1" x14ac:dyDescent="0.25">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row>
    <row r="15" spans="1:273" s="32" customFormat="1" x14ac:dyDescent="0.25">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row>
    <row r="16" spans="1:273" s="32" customFormat="1" x14ac:dyDescent="0.25">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row>
    <row r="17" spans="4:273" s="32" customFormat="1" x14ac:dyDescent="0.25">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row>
    <row r="18" spans="4:273" s="32" customFormat="1" x14ac:dyDescent="0.25">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row>
    <row r="19" spans="4:273" s="32" customFormat="1" x14ac:dyDescent="0.25">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row>
    <row r="20" spans="4:273" s="32" customFormat="1" x14ac:dyDescent="0.25">
      <c r="D20" s="63"/>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row>
    <row r="21" spans="4:273" s="32" customFormat="1" x14ac:dyDescent="0.25">
      <c r="D21" s="64"/>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row>
    <row r="22" spans="4:273" s="32" customFormat="1" x14ac:dyDescent="0.25">
      <c r="D22" s="65"/>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row>
    <row r="23" spans="4:273" s="32" customFormat="1" x14ac:dyDescent="0.25">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row>
    <row r="24" spans="4:273" s="32" customFormat="1" x14ac:dyDescent="0.25">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row>
    <row r="25" spans="4:273" s="32" customFormat="1" x14ac:dyDescent="0.25">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row>
    <row r="26" spans="4:273" s="32" customFormat="1" x14ac:dyDescent="0.25">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row>
    <row r="27" spans="4:273" s="32" customFormat="1" x14ac:dyDescent="0.25">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row>
    <row r="28" spans="4:273" s="32" customFormat="1" x14ac:dyDescent="0.25">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row>
    <row r="29" spans="4:273" s="32" customFormat="1" x14ac:dyDescent="0.25">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row>
    <row r="30" spans="4:273" s="32" customFormat="1" x14ac:dyDescent="0.25">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row>
    <row r="31" spans="4:273" s="32" customFormat="1" x14ac:dyDescent="0.25">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row>
    <row r="32" spans="4:273" s="32" customFormat="1" x14ac:dyDescent="0.25">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row>
    <row r="33" spans="4:273" s="32" customFormat="1" x14ac:dyDescent="0.25">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row>
    <row r="34" spans="4:273" s="32" customFormat="1" x14ac:dyDescent="0.25">
      <c r="D34" s="63"/>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row>
    <row r="35" spans="4:273" s="32" customFormat="1" x14ac:dyDescent="0.25">
      <c r="D35" s="64"/>
      <c r="E35" s="63"/>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row>
    <row r="36" spans="4:273" s="32" customFormat="1" x14ac:dyDescent="0.25">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row>
    <row r="37" spans="4:273" s="32" customFormat="1" x14ac:dyDescent="0.25">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row>
    <row r="38" spans="4:273" s="32" customFormat="1" x14ac:dyDescent="0.25">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row>
    <row r="39" spans="4:273" s="32" customFormat="1" x14ac:dyDescent="0.25">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row>
    <row r="40" spans="4:273" s="32" customFormat="1" x14ac:dyDescent="0.25">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row>
    <row r="41" spans="4:273" s="32" customFormat="1" x14ac:dyDescent="0.25">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row>
    <row r="42" spans="4:273" s="32" customFormat="1" x14ac:dyDescent="0.25">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row>
    <row r="43" spans="4:273" s="32" customFormat="1" x14ac:dyDescent="0.25">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row>
    <row r="44" spans="4:273" s="32" customFormat="1" x14ac:dyDescent="0.25">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row>
    <row r="45" spans="4:273" s="32" customFormat="1" x14ac:dyDescent="0.25">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row>
    <row r="46" spans="4:273" s="32" customFormat="1" x14ac:dyDescent="0.25">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row>
    <row r="47" spans="4:273" s="32" customFormat="1" x14ac:dyDescent="0.25">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row>
    <row r="48" spans="4:273" s="32" customFormat="1" x14ac:dyDescent="0.25">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row>
    <row r="49" spans="27:273" s="32" customFormat="1" x14ac:dyDescent="0.25">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row>
    <row r="50" spans="27:273" s="32" customFormat="1" x14ac:dyDescent="0.25">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row>
    <row r="51" spans="27:273" s="32" customFormat="1" x14ac:dyDescent="0.25">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row>
    <row r="52" spans="27:273" s="32" customFormat="1" x14ac:dyDescent="0.25">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row>
    <row r="53" spans="27:273" s="32" customFormat="1" x14ac:dyDescent="0.25">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row>
    <row r="54" spans="27:273" s="32" customFormat="1" x14ac:dyDescent="0.25">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row>
    <row r="55" spans="27:273" s="32" customFormat="1" x14ac:dyDescent="0.25">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row>
    <row r="56" spans="27:273" s="32" customFormat="1" x14ac:dyDescent="0.25">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row>
    <row r="57" spans="27:273" s="32" customFormat="1" x14ac:dyDescent="0.25">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row>
    <row r="58" spans="27:273" s="32" customFormat="1" x14ac:dyDescent="0.25">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row>
    <row r="59" spans="27:273" s="32" customFormat="1" x14ac:dyDescent="0.25">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row>
    <row r="60" spans="27:273" s="32" customFormat="1" x14ac:dyDescent="0.25">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row>
    <row r="61" spans="27:273" s="32" customFormat="1" x14ac:dyDescent="0.25">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row>
    <row r="62" spans="27:273" s="32" customFormat="1" x14ac:dyDescent="0.25">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row>
    <row r="63" spans="27:273" s="32" customFormat="1" x14ac:dyDescent="0.25">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row>
    <row r="64" spans="27:273" s="32" customFormat="1" x14ac:dyDescent="0.25">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row>
    <row r="65" spans="27:273" s="32" customFormat="1" x14ac:dyDescent="0.25">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row>
    <row r="66" spans="27:273" s="32" customFormat="1" x14ac:dyDescent="0.25">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row>
    <row r="67" spans="27:273" s="32" customFormat="1" x14ac:dyDescent="0.25">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row>
    <row r="68" spans="27:273" s="32" customFormat="1" x14ac:dyDescent="0.25">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row>
    <row r="69" spans="27:273" s="32" customFormat="1" x14ac:dyDescent="0.25">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row>
    <row r="70" spans="27:273" s="32" customFormat="1" x14ac:dyDescent="0.25">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row>
    <row r="71" spans="27:273" s="32" customFormat="1" x14ac:dyDescent="0.25">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row>
    <row r="72" spans="27:273" s="32" customFormat="1" x14ac:dyDescent="0.25">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row>
    <row r="73" spans="27:273" s="32" customFormat="1" x14ac:dyDescent="0.25">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row>
    <row r="74" spans="27:273" s="32" customFormat="1" x14ac:dyDescent="0.25">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row>
    <row r="75" spans="27:273" s="32" customFormat="1" x14ac:dyDescent="0.25">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row>
    <row r="76" spans="27:273" s="32" customFormat="1" x14ac:dyDescent="0.25">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row>
    <row r="77" spans="27:273" s="32" customFormat="1" x14ac:dyDescent="0.25">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row>
    <row r="78" spans="27:273" s="32" customFormat="1" x14ac:dyDescent="0.25">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row>
    <row r="79" spans="27:273" s="32" customFormat="1" x14ac:dyDescent="0.25">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row>
    <row r="80" spans="27:273" s="32" customFormat="1" x14ac:dyDescent="0.25">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row>
    <row r="81" spans="27:273" s="32" customFormat="1" x14ac:dyDescent="0.25">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row>
    <row r="82" spans="27:273" s="32" customFormat="1" x14ac:dyDescent="0.25">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row>
    <row r="83" spans="27:273" s="32" customFormat="1" x14ac:dyDescent="0.25">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row>
    <row r="84" spans="27:273" s="32" customFormat="1" x14ac:dyDescent="0.25">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row>
    <row r="85" spans="27:273" s="32" customFormat="1" x14ac:dyDescent="0.25">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row>
    <row r="86" spans="27:273" s="32" customFormat="1" x14ac:dyDescent="0.25">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row>
    <row r="87" spans="27:273" s="32" customFormat="1" x14ac:dyDescent="0.25">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row>
    <row r="88" spans="27:273" s="32" customFormat="1" x14ac:dyDescent="0.25">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row>
    <row r="89" spans="27:273" s="32" customFormat="1" x14ac:dyDescent="0.25">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row>
    <row r="90" spans="27:273" s="32" customFormat="1" x14ac:dyDescent="0.25">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row>
    <row r="91" spans="27:273" s="32" customFormat="1" x14ac:dyDescent="0.25">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row>
    <row r="92" spans="27:273" s="32" customFormat="1" x14ac:dyDescent="0.25">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row>
    <row r="93" spans="27:273" s="32" customFormat="1" x14ac:dyDescent="0.25">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row>
    <row r="94" spans="27:273" s="32" customFormat="1" x14ac:dyDescent="0.25">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row>
    <row r="95" spans="27:273" s="32" customFormat="1" x14ac:dyDescent="0.25">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row>
    <row r="96" spans="27:273" s="32" customFormat="1" x14ac:dyDescent="0.25">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row>
    <row r="97" spans="27:273" s="32" customFormat="1" x14ac:dyDescent="0.25">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row>
    <row r="98" spans="27:273" s="32" customFormat="1" x14ac:dyDescent="0.25">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c r="IW98" s="8"/>
      <c r="IX98" s="8"/>
      <c r="IY98" s="8"/>
      <c r="IZ98" s="8"/>
      <c r="JA98" s="8"/>
      <c r="JB98" s="8"/>
      <c r="JC98" s="8"/>
      <c r="JD98" s="8"/>
      <c r="JE98" s="8"/>
      <c r="JF98" s="8"/>
      <c r="JG98" s="8"/>
      <c r="JH98" s="8"/>
      <c r="JI98" s="8"/>
      <c r="JJ98" s="8"/>
      <c r="JK98" s="8"/>
      <c r="JL98" s="8"/>
      <c r="JM98" s="8"/>
    </row>
    <row r="99" spans="27:273" s="32" customFormat="1" x14ac:dyDescent="0.25">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c r="IW99" s="8"/>
      <c r="IX99" s="8"/>
      <c r="IY99" s="8"/>
      <c r="IZ99" s="8"/>
      <c r="JA99" s="8"/>
      <c r="JB99" s="8"/>
      <c r="JC99" s="8"/>
      <c r="JD99" s="8"/>
      <c r="JE99" s="8"/>
      <c r="JF99" s="8"/>
      <c r="JG99" s="8"/>
      <c r="JH99" s="8"/>
      <c r="JI99" s="8"/>
      <c r="JJ99" s="8"/>
      <c r="JK99" s="8"/>
      <c r="JL99" s="8"/>
      <c r="JM99" s="8"/>
    </row>
    <row r="100" spans="27:273" s="32" customFormat="1" x14ac:dyDescent="0.25">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row>
    <row r="101" spans="27:273" s="32" customFormat="1" x14ac:dyDescent="0.25">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row>
    <row r="102" spans="27:273" s="32" customFormat="1" x14ac:dyDescent="0.25">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row>
    <row r="103" spans="27:273" s="32" customFormat="1" x14ac:dyDescent="0.25">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row>
    <row r="104" spans="27:273" s="32" customFormat="1" x14ac:dyDescent="0.25">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c r="IV104" s="8"/>
      <c r="IW104" s="8"/>
      <c r="IX104" s="8"/>
      <c r="IY104" s="8"/>
      <c r="IZ104" s="8"/>
      <c r="JA104" s="8"/>
      <c r="JB104" s="8"/>
      <c r="JC104" s="8"/>
      <c r="JD104" s="8"/>
      <c r="JE104" s="8"/>
      <c r="JF104" s="8"/>
      <c r="JG104" s="8"/>
      <c r="JH104" s="8"/>
      <c r="JI104" s="8"/>
      <c r="JJ104" s="8"/>
      <c r="JK104" s="8"/>
      <c r="JL104" s="8"/>
      <c r="JM104" s="8"/>
    </row>
    <row r="105" spans="27:273" s="32" customFormat="1" x14ac:dyDescent="0.25">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c r="IW105" s="8"/>
      <c r="IX105" s="8"/>
      <c r="IY105" s="8"/>
      <c r="IZ105" s="8"/>
      <c r="JA105" s="8"/>
      <c r="JB105" s="8"/>
      <c r="JC105" s="8"/>
      <c r="JD105" s="8"/>
      <c r="JE105" s="8"/>
      <c r="JF105" s="8"/>
      <c r="JG105" s="8"/>
      <c r="JH105" s="8"/>
      <c r="JI105" s="8"/>
      <c r="JJ105" s="8"/>
      <c r="JK105" s="8"/>
      <c r="JL105" s="8"/>
      <c r="JM105" s="8"/>
    </row>
    <row r="106" spans="27:273" s="32" customFormat="1" x14ac:dyDescent="0.25">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row>
    <row r="107" spans="27:273" s="32" customFormat="1" x14ac:dyDescent="0.25">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row>
    <row r="108" spans="27:273" s="32" customFormat="1" x14ac:dyDescent="0.25">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c r="IV108" s="8"/>
      <c r="IW108" s="8"/>
      <c r="IX108" s="8"/>
      <c r="IY108" s="8"/>
      <c r="IZ108" s="8"/>
      <c r="JA108" s="8"/>
      <c r="JB108" s="8"/>
      <c r="JC108" s="8"/>
      <c r="JD108" s="8"/>
      <c r="JE108" s="8"/>
      <c r="JF108" s="8"/>
      <c r="JG108" s="8"/>
      <c r="JH108" s="8"/>
      <c r="JI108" s="8"/>
      <c r="JJ108" s="8"/>
      <c r="JK108" s="8"/>
      <c r="JL108" s="8"/>
      <c r="JM108" s="8"/>
    </row>
    <row r="109" spans="27:273" s="32" customFormat="1" x14ac:dyDescent="0.25">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c r="IV109" s="8"/>
      <c r="IW109" s="8"/>
      <c r="IX109" s="8"/>
      <c r="IY109" s="8"/>
      <c r="IZ109" s="8"/>
      <c r="JA109" s="8"/>
      <c r="JB109" s="8"/>
      <c r="JC109" s="8"/>
      <c r="JD109" s="8"/>
      <c r="JE109" s="8"/>
      <c r="JF109" s="8"/>
      <c r="JG109" s="8"/>
      <c r="JH109" s="8"/>
      <c r="JI109" s="8"/>
      <c r="JJ109" s="8"/>
      <c r="JK109" s="8"/>
      <c r="JL109" s="8"/>
      <c r="JM109" s="8"/>
    </row>
    <row r="110" spans="27:273" s="32" customFormat="1" x14ac:dyDescent="0.25">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row>
    <row r="111" spans="27:273" s="32" customFormat="1" x14ac:dyDescent="0.25">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row>
    <row r="112" spans="27:273" s="32" customFormat="1" x14ac:dyDescent="0.25">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row>
    <row r="113" spans="27:273" s="32" customFormat="1" x14ac:dyDescent="0.25">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row>
    <row r="114" spans="27:273" s="32" customFormat="1" x14ac:dyDescent="0.25">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IY114" s="8"/>
      <c r="IZ114" s="8"/>
      <c r="JA114" s="8"/>
      <c r="JB114" s="8"/>
      <c r="JC114" s="8"/>
      <c r="JD114" s="8"/>
      <c r="JE114" s="8"/>
      <c r="JF114" s="8"/>
      <c r="JG114" s="8"/>
      <c r="JH114" s="8"/>
      <c r="JI114" s="8"/>
      <c r="JJ114" s="8"/>
      <c r="JK114" s="8"/>
      <c r="JL114" s="8"/>
      <c r="JM114" s="8"/>
    </row>
    <row r="115" spans="27:273" s="32" customFormat="1" x14ac:dyDescent="0.25">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c r="IX115" s="8"/>
      <c r="IY115" s="8"/>
      <c r="IZ115" s="8"/>
      <c r="JA115" s="8"/>
      <c r="JB115" s="8"/>
      <c r="JC115" s="8"/>
      <c r="JD115" s="8"/>
      <c r="JE115" s="8"/>
      <c r="JF115" s="8"/>
      <c r="JG115" s="8"/>
      <c r="JH115" s="8"/>
      <c r="JI115" s="8"/>
      <c r="JJ115" s="8"/>
      <c r="JK115" s="8"/>
      <c r="JL115" s="8"/>
      <c r="JM115" s="8"/>
    </row>
    <row r="116" spans="27:273" s="32" customFormat="1" x14ac:dyDescent="0.25">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c r="IW116" s="8"/>
      <c r="IX116" s="8"/>
      <c r="IY116" s="8"/>
      <c r="IZ116" s="8"/>
      <c r="JA116" s="8"/>
      <c r="JB116" s="8"/>
      <c r="JC116" s="8"/>
      <c r="JD116" s="8"/>
      <c r="JE116" s="8"/>
      <c r="JF116" s="8"/>
      <c r="JG116" s="8"/>
      <c r="JH116" s="8"/>
      <c r="JI116" s="8"/>
      <c r="JJ116" s="8"/>
      <c r="JK116" s="8"/>
      <c r="JL116" s="8"/>
      <c r="JM116" s="8"/>
    </row>
    <row r="117" spans="27:273" s="32" customFormat="1" x14ac:dyDescent="0.25">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row>
    <row r="118" spans="27:273" s="32" customFormat="1" x14ac:dyDescent="0.25">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IY118" s="8"/>
      <c r="IZ118" s="8"/>
      <c r="JA118" s="8"/>
      <c r="JB118" s="8"/>
      <c r="JC118" s="8"/>
      <c r="JD118" s="8"/>
      <c r="JE118" s="8"/>
      <c r="JF118" s="8"/>
      <c r="JG118" s="8"/>
      <c r="JH118" s="8"/>
      <c r="JI118" s="8"/>
      <c r="JJ118" s="8"/>
      <c r="JK118" s="8"/>
      <c r="JL118" s="8"/>
      <c r="JM118" s="8"/>
    </row>
    <row r="119" spans="27:273" s="32" customFormat="1" x14ac:dyDescent="0.25">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IY119" s="8"/>
      <c r="IZ119" s="8"/>
      <c r="JA119" s="8"/>
      <c r="JB119" s="8"/>
      <c r="JC119" s="8"/>
      <c r="JD119" s="8"/>
      <c r="JE119" s="8"/>
      <c r="JF119" s="8"/>
      <c r="JG119" s="8"/>
      <c r="JH119" s="8"/>
      <c r="JI119" s="8"/>
      <c r="JJ119" s="8"/>
      <c r="JK119" s="8"/>
      <c r="JL119" s="8"/>
      <c r="JM119" s="8"/>
    </row>
    <row r="120" spans="27:273" s="32" customFormat="1" x14ac:dyDescent="0.25">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c r="IX120" s="8"/>
      <c r="IY120" s="8"/>
      <c r="IZ120" s="8"/>
      <c r="JA120" s="8"/>
      <c r="JB120" s="8"/>
      <c r="JC120" s="8"/>
      <c r="JD120" s="8"/>
      <c r="JE120" s="8"/>
      <c r="JF120" s="8"/>
      <c r="JG120" s="8"/>
      <c r="JH120" s="8"/>
      <c r="JI120" s="8"/>
      <c r="JJ120" s="8"/>
      <c r="JK120" s="8"/>
      <c r="JL120" s="8"/>
      <c r="JM120" s="8"/>
    </row>
    <row r="121" spans="27:273" s="32" customFormat="1" x14ac:dyDescent="0.25">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c r="IU121" s="8"/>
      <c r="IV121" s="8"/>
      <c r="IW121" s="8"/>
      <c r="IX121" s="8"/>
      <c r="IY121" s="8"/>
      <c r="IZ121" s="8"/>
      <c r="JA121" s="8"/>
      <c r="JB121" s="8"/>
      <c r="JC121" s="8"/>
      <c r="JD121" s="8"/>
      <c r="JE121" s="8"/>
      <c r="JF121" s="8"/>
      <c r="JG121" s="8"/>
      <c r="JH121" s="8"/>
      <c r="JI121" s="8"/>
      <c r="JJ121" s="8"/>
      <c r="JK121" s="8"/>
      <c r="JL121" s="8"/>
      <c r="JM121" s="8"/>
    </row>
    <row r="122" spans="27:273" s="32" customFormat="1" x14ac:dyDescent="0.25">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c r="IX122" s="8"/>
      <c r="IY122" s="8"/>
      <c r="IZ122" s="8"/>
      <c r="JA122" s="8"/>
      <c r="JB122" s="8"/>
      <c r="JC122" s="8"/>
      <c r="JD122" s="8"/>
      <c r="JE122" s="8"/>
      <c r="JF122" s="8"/>
      <c r="JG122" s="8"/>
      <c r="JH122" s="8"/>
      <c r="JI122" s="8"/>
      <c r="JJ122" s="8"/>
      <c r="JK122" s="8"/>
      <c r="JL122" s="8"/>
      <c r="JM122" s="8"/>
    </row>
    <row r="123" spans="27:273" s="32" customFormat="1" x14ac:dyDescent="0.25">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c r="IW123" s="8"/>
      <c r="IX123" s="8"/>
      <c r="IY123" s="8"/>
      <c r="IZ123" s="8"/>
      <c r="JA123" s="8"/>
      <c r="JB123" s="8"/>
      <c r="JC123" s="8"/>
      <c r="JD123" s="8"/>
      <c r="JE123" s="8"/>
      <c r="JF123" s="8"/>
      <c r="JG123" s="8"/>
      <c r="JH123" s="8"/>
      <c r="JI123" s="8"/>
      <c r="JJ123" s="8"/>
      <c r="JK123" s="8"/>
      <c r="JL123" s="8"/>
      <c r="JM123" s="8"/>
    </row>
    <row r="124" spans="27:273" s="32" customFormat="1" x14ac:dyDescent="0.25">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c r="IX124" s="8"/>
      <c r="IY124" s="8"/>
      <c r="IZ124" s="8"/>
      <c r="JA124" s="8"/>
      <c r="JB124" s="8"/>
      <c r="JC124" s="8"/>
      <c r="JD124" s="8"/>
      <c r="JE124" s="8"/>
      <c r="JF124" s="8"/>
      <c r="JG124" s="8"/>
      <c r="JH124" s="8"/>
      <c r="JI124" s="8"/>
      <c r="JJ124" s="8"/>
      <c r="JK124" s="8"/>
      <c r="JL124" s="8"/>
      <c r="JM124" s="8"/>
    </row>
    <row r="125" spans="27:273" s="8" customFormat="1" x14ac:dyDescent="0.25"/>
    <row r="126" spans="27:273" s="8" customFormat="1" x14ac:dyDescent="0.25"/>
    <row r="127" spans="27:273" s="8" customFormat="1" x14ac:dyDescent="0.25"/>
    <row r="128" spans="27:273"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sheetData>
  <mergeCells count="5">
    <mergeCell ref="C7:E7"/>
    <mergeCell ref="C5:E5"/>
    <mergeCell ref="C6:E6"/>
    <mergeCell ref="B3:M3"/>
    <mergeCell ref="B1:K1"/>
  </mergeCells>
  <pageMargins left="0.7" right="0.7" top="0.75" bottom="0.75" header="0.3" footer="0.3"/>
  <pageSetup scale="33" orientation="landscape"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75"/>
  <sheetViews>
    <sheetView showGridLines="0" view="pageLayout" topLeftCell="B47" zoomScale="87" zoomScaleNormal="100" zoomScalePageLayoutView="87" workbookViewId="0">
      <selection activeCell="D43" sqref="D43:D45"/>
    </sheetView>
  </sheetViews>
  <sheetFormatPr baseColWidth="10" defaultRowHeight="15" x14ac:dyDescent="0.25"/>
  <cols>
    <col min="1" max="1" width="4" style="124" customWidth="1"/>
    <col min="2" max="2" width="59.42578125" style="118" customWidth="1"/>
    <col min="3" max="3" width="16" style="118" customWidth="1"/>
    <col min="4" max="4" width="82.28515625" style="124" customWidth="1"/>
  </cols>
  <sheetData>
    <row r="1" spans="1:4" x14ac:dyDescent="0.25">
      <c r="B1" s="105" t="s">
        <v>212</v>
      </c>
      <c r="C1" s="105" t="s">
        <v>381</v>
      </c>
      <c r="D1" s="125" t="s">
        <v>436</v>
      </c>
    </row>
    <row r="2" spans="1:4" x14ac:dyDescent="0.25">
      <c r="A2" s="150" t="s">
        <v>382</v>
      </c>
      <c r="B2" s="106" t="s">
        <v>366</v>
      </c>
      <c r="C2" s="119" t="s">
        <v>444</v>
      </c>
      <c r="D2" s="126" t="s">
        <v>430</v>
      </c>
    </row>
    <row r="3" spans="1:4" x14ac:dyDescent="0.25">
      <c r="A3" s="151"/>
      <c r="B3" s="107" t="s">
        <v>367</v>
      </c>
      <c r="C3" s="120" t="s">
        <v>310</v>
      </c>
      <c r="D3" s="156"/>
    </row>
    <row r="4" spans="1:4" x14ac:dyDescent="0.25">
      <c r="A4" s="151"/>
      <c r="B4" s="107" t="s">
        <v>368</v>
      </c>
      <c r="C4" s="120" t="s">
        <v>245</v>
      </c>
      <c r="D4" s="156"/>
    </row>
    <row r="5" spans="1:4" x14ac:dyDescent="0.25">
      <c r="A5" s="152"/>
      <c r="B5" s="108" t="s">
        <v>61</v>
      </c>
      <c r="C5" s="121" t="s">
        <v>58</v>
      </c>
      <c r="D5" s="157"/>
    </row>
    <row r="6" spans="1:4" ht="15" customHeight="1" x14ac:dyDescent="0.25">
      <c r="A6" s="150" t="s">
        <v>43</v>
      </c>
      <c r="B6" s="106" t="s">
        <v>370</v>
      </c>
      <c r="C6" s="119" t="s">
        <v>7</v>
      </c>
      <c r="D6" s="126" t="s">
        <v>431</v>
      </c>
    </row>
    <row r="7" spans="1:4" ht="14.25" customHeight="1" x14ac:dyDescent="0.25">
      <c r="A7" s="151"/>
      <c r="B7" s="107" t="s">
        <v>371</v>
      </c>
      <c r="C7" s="120" t="s">
        <v>6</v>
      </c>
      <c r="D7" s="148" t="s">
        <v>450</v>
      </c>
    </row>
    <row r="8" spans="1:4" ht="26.25" customHeight="1" x14ac:dyDescent="0.25">
      <c r="A8" s="151"/>
      <c r="B8" s="109" t="s">
        <v>372</v>
      </c>
      <c r="C8" s="120" t="s">
        <v>7</v>
      </c>
      <c r="D8" s="148"/>
    </row>
    <row r="9" spans="1:4" x14ac:dyDescent="0.25">
      <c r="A9" s="151"/>
      <c r="B9" s="110" t="s">
        <v>388</v>
      </c>
      <c r="C9" s="120"/>
      <c r="D9" s="149"/>
    </row>
    <row r="10" spans="1:4" x14ac:dyDescent="0.25">
      <c r="A10" s="151"/>
      <c r="B10" s="111" t="s">
        <v>384</v>
      </c>
      <c r="C10" s="120">
        <v>55</v>
      </c>
      <c r="D10" s="126" t="s">
        <v>279</v>
      </c>
    </row>
    <row r="11" spans="1:4" x14ac:dyDescent="0.25">
      <c r="A11" s="151"/>
      <c r="B11" s="111" t="s">
        <v>385</v>
      </c>
      <c r="C11" s="120">
        <v>44</v>
      </c>
      <c r="D11" s="148" t="s">
        <v>438</v>
      </c>
    </row>
    <row r="12" spans="1:4" x14ac:dyDescent="0.25">
      <c r="A12" s="151"/>
      <c r="B12" s="111" t="s">
        <v>437</v>
      </c>
      <c r="C12" s="120">
        <v>44</v>
      </c>
      <c r="D12" s="148"/>
    </row>
    <row r="13" spans="1:4" x14ac:dyDescent="0.25">
      <c r="A13" s="151"/>
      <c r="B13" s="111" t="s">
        <v>427</v>
      </c>
      <c r="C13" s="120">
        <v>44</v>
      </c>
      <c r="D13" s="149"/>
    </row>
    <row r="14" spans="1:4" x14ac:dyDescent="0.25">
      <c r="A14" s="151"/>
      <c r="B14" s="111" t="s">
        <v>428</v>
      </c>
      <c r="C14" s="120">
        <v>44</v>
      </c>
      <c r="D14" s="126" t="s">
        <v>272</v>
      </c>
    </row>
    <row r="15" spans="1:4" x14ac:dyDescent="0.25">
      <c r="A15" s="151"/>
      <c r="B15" s="111" t="s">
        <v>429</v>
      </c>
      <c r="C15" s="120">
        <v>44</v>
      </c>
      <c r="D15" s="148" t="s">
        <v>451</v>
      </c>
    </row>
    <row r="16" spans="1:4" ht="30" customHeight="1" x14ac:dyDescent="0.25">
      <c r="A16" s="151"/>
      <c r="B16" s="107" t="s">
        <v>373</v>
      </c>
      <c r="C16" s="120" t="s">
        <v>7</v>
      </c>
      <c r="D16" s="148"/>
    </row>
    <row r="17" spans="1:4" x14ac:dyDescent="0.25">
      <c r="A17" s="152"/>
      <c r="B17" s="112" t="s">
        <v>389</v>
      </c>
      <c r="C17" s="121"/>
      <c r="D17" s="149"/>
    </row>
    <row r="18" spans="1:4" ht="15" customHeight="1" x14ac:dyDescent="0.25">
      <c r="A18" s="150" t="s">
        <v>395</v>
      </c>
      <c r="B18" s="113" t="s">
        <v>272</v>
      </c>
      <c r="C18" s="119"/>
      <c r="D18" s="126" t="s">
        <v>158</v>
      </c>
    </row>
    <row r="19" spans="1:4" ht="15" customHeight="1" x14ac:dyDescent="0.25">
      <c r="A19" s="151"/>
      <c r="B19" s="114" t="s">
        <v>420</v>
      </c>
      <c r="C19" s="120" t="b">
        <v>0</v>
      </c>
      <c r="D19" s="148" t="s">
        <v>254</v>
      </c>
    </row>
    <row r="20" spans="1:4" x14ac:dyDescent="0.25">
      <c r="A20" s="151"/>
      <c r="B20" s="114" t="s">
        <v>421</v>
      </c>
      <c r="C20" s="120" t="b">
        <v>1</v>
      </c>
      <c r="D20" s="148"/>
    </row>
    <row r="21" spans="1:4" x14ac:dyDescent="0.25">
      <c r="A21" s="151"/>
      <c r="B21" s="114" t="s">
        <v>422</v>
      </c>
      <c r="C21" s="120" t="b">
        <v>0</v>
      </c>
      <c r="D21" s="149"/>
    </row>
    <row r="22" spans="1:4" ht="24" x14ac:dyDescent="0.25">
      <c r="A22" s="151"/>
      <c r="B22" s="107" t="s">
        <v>374</v>
      </c>
      <c r="C22" s="120" t="s">
        <v>242</v>
      </c>
      <c r="D22" s="126" t="s">
        <v>432</v>
      </c>
    </row>
    <row r="23" spans="1:4" ht="26.25" customHeight="1" x14ac:dyDescent="0.25">
      <c r="A23" s="151"/>
      <c r="B23" s="107" t="s">
        <v>383</v>
      </c>
      <c r="C23" s="122"/>
      <c r="D23" s="148" t="s">
        <v>452</v>
      </c>
    </row>
    <row r="24" spans="1:4" x14ac:dyDescent="0.25">
      <c r="A24" s="151"/>
      <c r="B24" s="107" t="s">
        <v>375</v>
      </c>
      <c r="C24" s="120" t="s">
        <v>7</v>
      </c>
      <c r="D24" s="148"/>
    </row>
    <row r="25" spans="1:4" x14ac:dyDescent="0.25">
      <c r="A25" s="151"/>
      <c r="B25" s="110" t="s">
        <v>449</v>
      </c>
      <c r="C25" s="120"/>
      <c r="D25" s="149"/>
    </row>
    <row r="26" spans="1:4" x14ac:dyDescent="0.25">
      <c r="A26" s="151"/>
      <c r="B26" s="107" t="s">
        <v>376</v>
      </c>
      <c r="C26" s="120" t="s">
        <v>7</v>
      </c>
      <c r="D26" s="126" t="s">
        <v>433</v>
      </c>
    </row>
    <row r="27" spans="1:4" x14ac:dyDescent="0.25">
      <c r="A27" s="151"/>
      <c r="B27" s="110" t="s">
        <v>377</v>
      </c>
      <c r="C27" s="120"/>
      <c r="D27" s="148" t="s">
        <v>446</v>
      </c>
    </row>
    <row r="28" spans="1:4" ht="24" x14ac:dyDescent="0.25">
      <c r="A28" s="151"/>
      <c r="B28" s="107" t="s">
        <v>369</v>
      </c>
      <c r="C28" s="120"/>
      <c r="D28" s="148"/>
    </row>
    <row r="29" spans="1:4" x14ac:dyDescent="0.25">
      <c r="A29" s="151"/>
      <c r="B29" s="110" t="s">
        <v>390</v>
      </c>
      <c r="C29" s="120">
        <v>515</v>
      </c>
      <c r="D29" s="149"/>
    </row>
    <row r="30" spans="1:4" x14ac:dyDescent="0.25">
      <c r="A30" s="151"/>
      <c r="B30" s="110" t="s">
        <v>391</v>
      </c>
      <c r="C30" s="120">
        <v>1515</v>
      </c>
      <c r="D30" s="126" t="s">
        <v>37</v>
      </c>
    </row>
    <row r="31" spans="1:4" x14ac:dyDescent="0.25">
      <c r="A31" s="151"/>
      <c r="B31" s="110" t="s">
        <v>392</v>
      </c>
      <c r="C31" s="120">
        <v>8882</v>
      </c>
      <c r="D31" s="148" t="s">
        <v>453</v>
      </c>
    </row>
    <row r="32" spans="1:4" x14ac:dyDescent="0.25">
      <c r="A32" s="151"/>
      <c r="B32" s="110" t="s">
        <v>393</v>
      </c>
      <c r="C32" s="120">
        <v>858</v>
      </c>
      <c r="D32" s="148"/>
    </row>
    <row r="33" spans="1:4" ht="21" customHeight="1" x14ac:dyDescent="0.25">
      <c r="A33" s="151"/>
      <c r="B33" s="110" t="s">
        <v>394</v>
      </c>
      <c r="C33" s="120">
        <v>582</v>
      </c>
      <c r="D33" s="149"/>
    </row>
    <row r="34" spans="1:4" x14ac:dyDescent="0.25">
      <c r="A34" s="151"/>
      <c r="B34" s="115" t="s">
        <v>37</v>
      </c>
      <c r="C34" s="120"/>
      <c r="D34" s="126" t="s">
        <v>80</v>
      </c>
    </row>
    <row r="35" spans="1:4" x14ac:dyDescent="0.25">
      <c r="A35" s="151"/>
      <c r="B35" s="111" t="s">
        <v>396</v>
      </c>
      <c r="C35" s="120" t="b">
        <v>0</v>
      </c>
      <c r="D35" s="148" t="s">
        <v>448</v>
      </c>
    </row>
    <row r="36" spans="1:4" x14ac:dyDescent="0.25">
      <c r="A36" s="151"/>
      <c r="B36" s="111" t="s">
        <v>397</v>
      </c>
      <c r="C36" s="120" t="b">
        <v>0</v>
      </c>
      <c r="D36" s="148"/>
    </row>
    <row r="37" spans="1:4" x14ac:dyDescent="0.25">
      <c r="A37" s="151"/>
      <c r="B37" s="111" t="s">
        <v>398</v>
      </c>
      <c r="C37" s="120" t="b">
        <v>0</v>
      </c>
      <c r="D37" s="149"/>
    </row>
    <row r="38" spans="1:4" x14ac:dyDescent="0.25">
      <c r="A38" s="151"/>
      <c r="B38" s="111" t="s">
        <v>399</v>
      </c>
      <c r="C38" s="120" t="b">
        <v>0</v>
      </c>
      <c r="D38" s="126" t="s">
        <v>434</v>
      </c>
    </row>
    <row r="39" spans="1:4" x14ac:dyDescent="0.25">
      <c r="A39" s="151"/>
      <c r="B39" s="111" t="s">
        <v>400</v>
      </c>
      <c r="C39" s="120" t="b">
        <v>0</v>
      </c>
      <c r="D39" s="148" t="s">
        <v>445</v>
      </c>
    </row>
    <row r="40" spans="1:4" x14ac:dyDescent="0.25">
      <c r="A40" s="151"/>
      <c r="B40" s="109" t="s">
        <v>380</v>
      </c>
      <c r="C40" s="120"/>
      <c r="D40" s="148"/>
    </row>
    <row r="41" spans="1:4" x14ac:dyDescent="0.25">
      <c r="A41" s="151"/>
      <c r="B41" s="110" t="s">
        <v>403</v>
      </c>
      <c r="C41" s="120" t="b">
        <v>0</v>
      </c>
      <c r="D41" s="149"/>
    </row>
    <row r="42" spans="1:4" x14ac:dyDescent="0.25">
      <c r="A42" s="151"/>
      <c r="B42" s="110" t="s">
        <v>401</v>
      </c>
      <c r="C42" s="120" t="b">
        <v>1</v>
      </c>
      <c r="D42" s="126" t="s">
        <v>435</v>
      </c>
    </row>
    <row r="43" spans="1:4" x14ac:dyDescent="0.25">
      <c r="A43" s="151"/>
      <c r="B43" s="110" t="s">
        <v>402</v>
      </c>
      <c r="C43" s="120" t="b">
        <v>0</v>
      </c>
      <c r="D43" s="148" t="s">
        <v>441</v>
      </c>
    </row>
    <row r="44" spans="1:4" x14ac:dyDescent="0.25">
      <c r="A44" s="151"/>
      <c r="B44" s="109" t="s">
        <v>80</v>
      </c>
      <c r="C44" s="120"/>
      <c r="D44" s="148"/>
    </row>
    <row r="45" spans="1:4" x14ac:dyDescent="0.25">
      <c r="A45" s="151"/>
      <c r="B45" s="110" t="s">
        <v>423</v>
      </c>
      <c r="C45" s="120" t="b">
        <v>0</v>
      </c>
      <c r="D45" s="149"/>
    </row>
    <row r="46" spans="1:4" x14ac:dyDescent="0.25">
      <c r="A46" s="151"/>
      <c r="B46" s="110" t="s">
        <v>424</v>
      </c>
      <c r="C46" s="120" t="b">
        <v>1</v>
      </c>
      <c r="D46" s="126" t="s">
        <v>184</v>
      </c>
    </row>
    <row r="47" spans="1:4" x14ac:dyDescent="0.25">
      <c r="A47" s="151"/>
      <c r="B47" s="110" t="s">
        <v>425</v>
      </c>
      <c r="C47" s="120" t="b">
        <v>0</v>
      </c>
      <c r="D47" s="148" t="s">
        <v>443</v>
      </c>
    </row>
    <row r="48" spans="1:4" x14ac:dyDescent="0.25">
      <c r="A48" s="152"/>
      <c r="B48" s="112" t="s">
        <v>426</v>
      </c>
      <c r="C48" s="121" t="b">
        <v>0</v>
      </c>
      <c r="D48" s="148"/>
    </row>
    <row r="49" spans="1:4" ht="17.25" customHeight="1" x14ac:dyDescent="0.25">
      <c r="A49" s="153" t="s">
        <v>419</v>
      </c>
      <c r="B49" s="106" t="s">
        <v>204</v>
      </c>
      <c r="C49" s="119">
        <v>40</v>
      </c>
      <c r="D49" s="149"/>
    </row>
    <row r="50" spans="1:4" ht="36" x14ac:dyDescent="0.25">
      <c r="A50" s="154"/>
      <c r="B50" s="107" t="s">
        <v>386</v>
      </c>
      <c r="C50" s="120" t="s">
        <v>6</v>
      </c>
      <c r="D50" s="126" t="s">
        <v>149</v>
      </c>
    </row>
    <row r="51" spans="1:4" ht="17.25" customHeight="1" x14ac:dyDescent="0.25">
      <c r="A51" s="154"/>
      <c r="B51" s="107" t="s">
        <v>378</v>
      </c>
      <c r="C51" s="120" t="s">
        <v>7</v>
      </c>
      <c r="D51" s="148" t="s">
        <v>442</v>
      </c>
    </row>
    <row r="52" spans="1:4" ht="17.25" customHeight="1" x14ac:dyDescent="0.25">
      <c r="A52" s="155"/>
      <c r="B52" s="112" t="s">
        <v>387</v>
      </c>
      <c r="C52" s="123">
        <v>0</v>
      </c>
      <c r="D52" s="148"/>
    </row>
    <row r="53" spans="1:4" ht="15" customHeight="1" x14ac:dyDescent="0.25">
      <c r="A53" s="150" t="s">
        <v>88</v>
      </c>
      <c r="B53" s="116" t="s">
        <v>149</v>
      </c>
      <c r="C53" s="119"/>
      <c r="D53" s="149"/>
    </row>
    <row r="54" spans="1:4" ht="15" customHeight="1" x14ac:dyDescent="0.25">
      <c r="A54" s="151"/>
      <c r="B54" s="111" t="s">
        <v>404</v>
      </c>
      <c r="C54" s="120"/>
      <c r="D54" s="126" t="s">
        <v>54</v>
      </c>
    </row>
    <row r="55" spans="1:4" ht="15" customHeight="1" x14ac:dyDescent="0.25">
      <c r="A55" s="151"/>
      <c r="B55" s="111" t="s">
        <v>405</v>
      </c>
      <c r="C55" s="120" t="b">
        <v>0</v>
      </c>
      <c r="D55" s="148" t="s">
        <v>440</v>
      </c>
    </row>
    <row r="56" spans="1:4" ht="15" customHeight="1" x14ac:dyDescent="0.25">
      <c r="A56" s="151"/>
      <c r="B56" s="111" t="s">
        <v>406</v>
      </c>
      <c r="C56" s="120"/>
      <c r="D56" s="148"/>
    </row>
    <row r="57" spans="1:4" ht="15" customHeight="1" x14ac:dyDescent="0.25">
      <c r="A57" s="151"/>
      <c r="B57" s="111" t="s">
        <v>407</v>
      </c>
      <c r="C57" s="120" t="b">
        <v>1</v>
      </c>
      <c r="D57" s="149"/>
    </row>
    <row r="58" spans="1:4" ht="15" customHeight="1" x14ac:dyDescent="0.25">
      <c r="A58" s="151"/>
      <c r="B58" s="111" t="s">
        <v>408</v>
      </c>
      <c r="C58" s="120" t="b">
        <v>0</v>
      </c>
      <c r="D58" s="126" t="s">
        <v>55</v>
      </c>
    </row>
    <row r="59" spans="1:4" ht="15" customHeight="1" x14ac:dyDescent="0.25">
      <c r="A59" s="151"/>
      <c r="B59" s="111" t="s">
        <v>409</v>
      </c>
      <c r="C59" s="120" t="b">
        <v>0</v>
      </c>
      <c r="D59" s="148" t="s">
        <v>439</v>
      </c>
    </row>
    <row r="60" spans="1:4" ht="15" customHeight="1" x14ac:dyDescent="0.25">
      <c r="A60" s="151"/>
      <c r="B60" s="111" t="s">
        <v>410</v>
      </c>
      <c r="C60" s="120" t="b">
        <v>0</v>
      </c>
      <c r="D60" s="148"/>
    </row>
    <row r="61" spans="1:4" ht="24" x14ac:dyDescent="0.25">
      <c r="A61" s="151"/>
      <c r="B61" s="107" t="s">
        <v>379</v>
      </c>
      <c r="C61" s="120"/>
      <c r="D61" s="149"/>
    </row>
    <row r="62" spans="1:4" x14ac:dyDescent="0.25">
      <c r="A62" s="151"/>
      <c r="B62" s="109" t="s">
        <v>411</v>
      </c>
      <c r="C62" s="120"/>
    </row>
    <row r="63" spans="1:4" x14ac:dyDescent="0.25">
      <c r="A63" s="151"/>
      <c r="B63" s="110" t="s">
        <v>412</v>
      </c>
      <c r="C63" s="120" t="b">
        <v>0</v>
      </c>
    </row>
    <row r="64" spans="1:4" x14ac:dyDescent="0.25">
      <c r="A64" s="151"/>
      <c r="B64" s="110" t="s">
        <v>413</v>
      </c>
      <c r="C64" s="120" t="b">
        <v>0</v>
      </c>
    </row>
    <row r="65" spans="1:3" x14ac:dyDescent="0.25">
      <c r="A65" s="151"/>
      <c r="B65" s="110" t="s">
        <v>414</v>
      </c>
      <c r="C65" s="120" t="b">
        <v>0</v>
      </c>
    </row>
    <row r="66" spans="1:3" x14ac:dyDescent="0.25">
      <c r="A66" s="151"/>
      <c r="B66" s="110" t="s">
        <v>415</v>
      </c>
      <c r="C66" s="120" t="b">
        <v>0</v>
      </c>
    </row>
    <row r="67" spans="1:3" x14ac:dyDescent="0.25">
      <c r="A67" s="151"/>
      <c r="B67" s="110" t="s">
        <v>416</v>
      </c>
      <c r="C67" s="120" t="b">
        <v>1</v>
      </c>
    </row>
    <row r="68" spans="1:3" x14ac:dyDescent="0.25">
      <c r="A68" s="151"/>
      <c r="B68" s="110" t="s">
        <v>417</v>
      </c>
      <c r="C68" s="120" t="b">
        <v>1</v>
      </c>
    </row>
    <row r="69" spans="1:3" x14ac:dyDescent="0.25">
      <c r="A69" s="151"/>
      <c r="B69" s="110" t="s">
        <v>418</v>
      </c>
      <c r="C69" s="120" t="b">
        <v>0</v>
      </c>
    </row>
    <row r="70" spans="1:3" x14ac:dyDescent="0.25">
      <c r="A70" s="152"/>
      <c r="B70" s="108" t="s">
        <v>202</v>
      </c>
      <c r="C70" s="121"/>
    </row>
    <row r="74" spans="1:3" x14ac:dyDescent="0.25">
      <c r="B74" s="117"/>
    </row>
    <row r="75" spans="1:3" x14ac:dyDescent="0.25">
      <c r="B75" s="117"/>
    </row>
  </sheetData>
  <mergeCells count="20">
    <mergeCell ref="D35:D37"/>
    <mergeCell ref="D39:D41"/>
    <mergeCell ref="D43:D45"/>
    <mergeCell ref="D47:D49"/>
    <mergeCell ref="D23:D25"/>
    <mergeCell ref="A2:A5"/>
    <mergeCell ref="A6:A17"/>
    <mergeCell ref="A53:A70"/>
    <mergeCell ref="A18:A48"/>
    <mergeCell ref="A49:A52"/>
    <mergeCell ref="D3:D5"/>
    <mergeCell ref="D7:D9"/>
    <mergeCell ref="D11:D13"/>
    <mergeCell ref="D19:D21"/>
    <mergeCell ref="D15:D17"/>
    <mergeCell ref="D51:D53"/>
    <mergeCell ref="D55:D57"/>
    <mergeCell ref="D59:D61"/>
    <mergeCell ref="D27:D29"/>
    <mergeCell ref="D31:D33"/>
  </mergeCells>
  <pageMargins left="1.1811023622047245" right="0.70866141732283472" top="0.74803149606299213" bottom="0.59055118110236227" header="0.31496062992125984" footer="0.31496062992125984"/>
  <pageSetup paperSize="9" orientation="portrait" horizontalDpi="300" r:id="rId1"/>
  <headerFooter>
    <oddHeader>&amp;L&amp;G&amp;C&amp;"-,Negrita"Herramienta de autoevaluación del nivel de desarrollo 
de la cadena de abastecimiento para truchicultores
&amp;R&amp;G</oddHeader>
    <oddFooter>&amp;L&amp;G&amp;C&amp;D&amp;R&amp;P</oddFooter>
  </headerFooter>
  <rowBreaks count="1" manualBreakCount="1">
    <brk id="48"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N128"/>
  <sheetViews>
    <sheetView showGridLines="0" zoomScale="80" zoomScaleNormal="80" zoomScalePageLayoutView="81" workbookViewId="0">
      <selection activeCell="E17" sqref="E17"/>
    </sheetView>
  </sheetViews>
  <sheetFormatPr baseColWidth="10" defaultColWidth="11.42578125" defaultRowHeight="15" x14ac:dyDescent="0.25"/>
  <cols>
    <col min="1" max="1" width="10.85546875" style="54" customWidth="1"/>
    <col min="2" max="2" width="11.42578125" style="30"/>
    <col min="3" max="5" width="25.7109375" style="30" customWidth="1"/>
    <col min="6" max="6" width="5.5703125" style="30" customWidth="1"/>
    <col min="7" max="7" width="11.42578125" style="32"/>
    <col min="8" max="8" width="11.5703125" style="32" customWidth="1"/>
    <col min="9" max="11" width="31.28515625" style="32" customWidth="1"/>
    <col min="12" max="12" width="7" style="32" customWidth="1"/>
    <col min="13" max="14" width="11.42578125" style="32"/>
    <col min="15" max="16384" width="11.42578125" style="30"/>
  </cols>
  <sheetData>
    <row r="1" spans="1:14" s="45" customFormat="1" ht="39" customHeight="1" x14ac:dyDescent="0.25">
      <c r="A1" s="158" t="s">
        <v>195</v>
      </c>
      <c r="B1" s="158"/>
      <c r="C1" s="158"/>
      <c r="D1" s="158"/>
      <c r="E1" s="147" t="s">
        <v>444</v>
      </c>
      <c r="F1" s="147"/>
      <c r="G1" s="47"/>
    </row>
    <row r="2" spans="1:14" s="54" customFormat="1" ht="28.5" customHeight="1" x14ac:dyDescent="0.25">
      <c r="A2" s="32"/>
      <c r="B2" s="32"/>
      <c r="C2" s="32"/>
      <c r="D2" s="32"/>
      <c r="E2" s="32"/>
      <c r="F2" s="32"/>
      <c r="G2" s="32"/>
      <c r="H2" s="32"/>
      <c r="I2" s="32"/>
      <c r="J2" s="32"/>
      <c r="K2" s="32"/>
      <c r="L2" s="32"/>
      <c r="M2" s="32"/>
      <c r="N2" s="32"/>
    </row>
    <row r="3" spans="1:14" ht="33" customHeight="1" x14ac:dyDescent="0.25">
      <c r="A3" s="32"/>
      <c r="B3" s="146" t="s">
        <v>196</v>
      </c>
      <c r="C3" s="146"/>
      <c r="D3" s="146"/>
      <c r="E3" s="146"/>
      <c r="F3" s="146"/>
      <c r="H3" s="146" t="s">
        <v>295</v>
      </c>
      <c r="I3" s="146"/>
      <c r="J3" s="146"/>
      <c r="K3" s="146"/>
      <c r="L3" s="146"/>
    </row>
    <row r="4" spans="1:14" ht="18.75" customHeight="1" thickBot="1" x14ac:dyDescent="0.3">
      <c r="A4" s="32"/>
      <c r="B4" s="31"/>
      <c r="C4" s="31"/>
      <c r="D4" s="31"/>
      <c r="E4" s="31"/>
      <c r="F4" s="31"/>
      <c r="H4" s="31"/>
      <c r="I4" s="31"/>
      <c r="J4" s="31"/>
      <c r="K4" s="31"/>
      <c r="L4" s="31"/>
    </row>
    <row r="5" spans="1:14" ht="96.75" customHeight="1" thickTop="1" thickBot="1" x14ac:dyDescent="0.3">
      <c r="A5" s="32"/>
      <c r="B5" s="31"/>
      <c r="C5" s="55" t="str">
        <f>Dashboard!E6</f>
        <v/>
      </c>
      <c r="D5" s="55" t="str">
        <f>Dashboard!F6</f>
        <v/>
      </c>
      <c r="E5" s="55" t="str">
        <f>Dashboard!G6</f>
        <v/>
      </c>
      <c r="F5" s="31"/>
      <c r="H5" s="31"/>
      <c r="I5" s="77" t="s">
        <v>225</v>
      </c>
      <c r="J5" s="72" t="s">
        <v>226</v>
      </c>
      <c r="K5" s="73" t="s">
        <v>224</v>
      </c>
      <c r="L5" s="31"/>
    </row>
    <row r="6" spans="1:14" ht="96.75" customHeight="1" thickTop="1" thickBot="1" x14ac:dyDescent="0.3">
      <c r="A6" s="32"/>
      <c r="B6" s="31"/>
      <c r="C6" s="55" t="str">
        <f>Dashboard!E7</f>
        <v/>
      </c>
      <c r="D6" s="55" t="str">
        <f>Dashboard!F7</f>
        <v/>
      </c>
      <c r="E6" s="55" t="str">
        <f>Dashboard!G7</f>
        <v>DESEADO</v>
      </c>
      <c r="F6" s="31"/>
      <c r="H6" s="31"/>
      <c r="I6" s="78" t="s">
        <v>228</v>
      </c>
      <c r="J6" s="77" t="s">
        <v>229</v>
      </c>
      <c r="K6" s="72" t="s">
        <v>227</v>
      </c>
      <c r="L6" s="31"/>
    </row>
    <row r="7" spans="1:14" ht="96.75" customHeight="1" thickTop="1" thickBot="1" x14ac:dyDescent="0.3">
      <c r="A7" s="32"/>
      <c r="B7" s="31"/>
      <c r="C7" s="55" t="str">
        <f>Dashboard!E8</f>
        <v/>
      </c>
      <c r="D7" s="55" t="str">
        <f>Dashboard!F8</f>
        <v>ACTUAL</v>
      </c>
      <c r="E7" s="55" t="str">
        <f>Dashboard!G8</f>
        <v/>
      </c>
      <c r="F7" s="31"/>
      <c r="H7" s="31"/>
      <c r="I7" s="79" t="s">
        <v>232</v>
      </c>
      <c r="J7" s="78" t="s">
        <v>231</v>
      </c>
      <c r="K7" s="77" t="s">
        <v>230</v>
      </c>
      <c r="L7" s="31"/>
    </row>
    <row r="8" spans="1:14" ht="15.75" thickTop="1" x14ac:dyDescent="0.25">
      <c r="A8" s="32"/>
      <c r="B8" s="31"/>
      <c r="C8" s="31"/>
      <c r="D8" s="31"/>
      <c r="E8" s="31"/>
      <c r="F8" s="31"/>
      <c r="H8" s="31"/>
      <c r="I8" s="31"/>
      <c r="J8" s="31"/>
      <c r="K8" s="31"/>
      <c r="L8" s="31"/>
    </row>
    <row r="9" spans="1:14" x14ac:dyDescent="0.25">
      <c r="A9" s="32"/>
      <c r="B9" s="31"/>
      <c r="C9" s="31"/>
      <c r="D9" s="31"/>
      <c r="E9" s="31"/>
      <c r="F9" s="31"/>
      <c r="H9" s="31"/>
      <c r="I9" s="31"/>
      <c r="J9" s="31"/>
      <c r="K9" s="31"/>
      <c r="L9" s="31"/>
    </row>
    <row r="10" spans="1:14" x14ac:dyDescent="0.25">
      <c r="A10" s="32"/>
      <c r="B10" s="31"/>
      <c r="C10" s="31"/>
      <c r="D10" s="31"/>
      <c r="E10" s="31"/>
      <c r="F10" s="31"/>
      <c r="H10" s="31"/>
      <c r="I10" s="31"/>
      <c r="J10" s="31"/>
      <c r="K10" s="31"/>
      <c r="L10" s="31"/>
    </row>
    <row r="11" spans="1:14" ht="22.5" customHeight="1" x14ac:dyDescent="0.25">
      <c r="A11" s="32"/>
      <c r="B11" s="31"/>
      <c r="C11" s="31"/>
      <c r="D11" s="31"/>
      <c r="E11" s="31"/>
      <c r="F11" s="31"/>
      <c r="H11" s="31"/>
      <c r="I11" s="31"/>
      <c r="J11" s="31"/>
      <c r="K11" s="31"/>
      <c r="L11" s="31"/>
    </row>
    <row r="12" spans="1:14" s="32" customFormat="1" x14ac:dyDescent="0.25"/>
    <row r="13" spans="1:14" s="32" customFormat="1" x14ac:dyDescent="0.25"/>
    <row r="14" spans="1:14" s="32" customFormat="1" x14ac:dyDescent="0.25"/>
    <row r="15" spans="1:14" s="32" customFormat="1" x14ac:dyDescent="0.25"/>
    <row r="16" spans="1:14" s="32" customFormat="1" x14ac:dyDescent="0.25"/>
    <row r="17" s="32" customFormat="1" x14ac:dyDescent="0.25"/>
    <row r="18" s="32" customFormat="1" x14ac:dyDescent="0.25"/>
    <row r="19" s="32" customFormat="1" x14ac:dyDescent="0.25"/>
    <row r="20" s="32" customFormat="1" x14ac:dyDescent="0.25"/>
    <row r="21" s="32" customFormat="1" x14ac:dyDescent="0.25"/>
    <row r="22" s="32" customFormat="1" x14ac:dyDescent="0.25"/>
    <row r="23" s="32" customFormat="1" x14ac:dyDescent="0.25"/>
    <row r="24" s="32" customFormat="1" x14ac:dyDescent="0.25"/>
    <row r="25" s="32" customFormat="1" x14ac:dyDescent="0.25"/>
    <row r="26" s="32" customFormat="1" x14ac:dyDescent="0.25"/>
    <row r="27" s="32" customFormat="1" x14ac:dyDescent="0.25"/>
    <row r="28" s="32" customFormat="1" x14ac:dyDescent="0.25"/>
    <row r="29" s="32" customFormat="1" x14ac:dyDescent="0.25"/>
    <row r="30" s="32" customFormat="1" x14ac:dyDescent="0.25"/>
    <row r="31" s="32" customFormat="1" x14ac:dyDescent="0.25"/>
    <row r="32" s="32" customFormat="1" x14ac:dyDescent="0.25"/>
    <row r="33" s="32" customFormat="1" x14ac:dyDescent="0.25"/>
    <row r="34" s="32" customFormat="1" x14ac:dyDescent="0.25"/>
    <row r="35" s="32" customFormat="1" x14ac:dyDescent="0.25"/>
    <row r="36" s="32" customFormat="1" x14ac:dyDescent="0.25"/>
    <row r="37" s="32" customFormat="1" x14ac:dyDescent="0.25"/>
    <row r="38" s="32" customFormat="1" x14ac:dyDescent="0.25"/>
    <row r="39" s="32" customFormat="1" x14ac:dyDescent="0.25"/>
    <row r="40" s="32" customFormat="1" x14ac:dyDescent="0.25"/>
    <row r="41" s="32" customFormat="1" x14ac:dyDescent="0.25"/>
    <row r="42" s="32" customFormat="1" x14ac:dyDescent="0.25"/>
    <row r="43" s="32" customFormat="1" x14ac:dyDescent="0.25"/>
    <row r="44" s="32" customFormat="1" x14ac:dyDescent="0.25"/>
    <row r="45" s="32" customFormat="1" x14ac:dyDescent="0.25"/>
    <row r="46" s="32" customFormat="1" x14ac:dyDescent="0.25"/>
    <row r="47" s="32" customFormat="1" x14ac:dyDescent="0.25"/>
    <row r="48"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row r="96" s="32" customFormat="1" x14ac:dyDescent="0.25"/>
    <row r="97" s="32" customFormat="1" x14ac:dyDescent="0.25"/>
    <row r="98" s="32" customFormat="1" x14ac:dyDescent="0.25"/>
    <row r="99" s="32" customFormat="1" x14ac:dyDescent="0.25"/>
    <row r="100" s="32" customFormat="1" x14ac:dyDescent="0.25"/>
    <row r="101" s="32" customFormat="1" x14ac:dyDescent="0.25"/>
    <row r="102" s="32" customFormat="1" x14ac:dyDescent="0.25"/>
    <row r="103" s="32" customFormat="1" x14ac:dyDescent="0.25"/>
    <row r="104" s="32" customFormat="1" x14ac:dyDescent="0.25"/>
    <row r="105" s="32" customFormat="1" x14ac:dyDescent="0.25"/>
    <row r="106" s="32" customFormat="1" x14ac:dyDescent="0.25"/>
    <row r="107" s="32" customFormat="1" x14ac:dyDescent="0.25"/>
    <row r="108" s="32" customFormat="1" x14ac:dyDescent="0.25"/>
    <row r="109" s="32" customFormat="1" x14ac:dyDescent="0.25"/>
    <row r="110" s="32" customFormat="1" x14ac:dyDescent="0.25"/>
    <row r="111" s="32" customFormat="1" x14ac:dyDescent="0.25"/>
    <row r="112" s="32" customFormat="1" x14ac:dyDescent="0.25"/>
    <row r="113" s="32" customFormat="1" x14ac:dyDescent="0.25"/>
    <row r="114" s="32" customFormat="1" x14ac:dyDescent="0.25"/>
    <row r="115" s="32" customFormat="1" x14ac:dyDescent="0.25"/>
    <row r="116" s="32" customFormat="1" x14ac:dyDescent="0.25"/>
    <row r="117" s="32" customFormat="1" x14ac:dyDescent="0.25"/>
    <row r="118" s="32" customFormat="1" x14ac:dyDescent="0.25"/>
    <row r="119" s="32" customFormat="1" x14ac:dyDescent="0.25"/>
    <row r="120" s="32" customFormat="1" x14ac:dyDescent="0.25"/>
    <row r="121" s="32" customFormat="1" x14ac:dyDescent="0.25"/>
    <row r="122" s="32" customFormat="1" x14ac:dyDescent="0.25"/>
    <row r="123" s="32" customFormat="1" x14ac:dyDescent="0.25"/>
    <row r="124" s="32" customFormat="1" x14ac:dyDescent="0.25"/>
    <row r="125" s="32" customFormat="1" x14ac:dyDescent="0.25"/>
    <row r="126" s="32" customFormat="1" x14ac:dyDescent="0.25"/>
    <row r="127" s="32" customFormat="1" x14ac:dyDescent="0.25"/>
    <row r="128" s="32" customFormat="1" x14ac:dyDescent="0.25"/>
  </sheetData>
  <mergeCells count="4">
    <mergeCell ref="A1:D1"/>
    <mergeCell ref="E1:F1"/>
    <mergeCell ref="B3:F3"/>
    <mergeCell ref="H3:L3"/>
  </mergeCells>
  <conditionalFormatting sqref="C5:E7">
    <cfRule type="cellIs" dxfId="55" priority="1" operator="equal">
      <formula>"ACTUAL"</formula>
    </cfRule>
    <cfRule type="cellIs" dxfId="54" priority="14" operator="equal">
      <formula>"DESEADO"</formula>
    </cfRule>
  </conditionalFormatting>
  <conditionalFormatting sqref="I5:K7">
    <cfRule type="colorScale" priority="11">
      <colorScale>
        <cfvo type="min"/>
        <cfvo type="max"/>
        <color rgb="FFD6DCE4"/>
        <color rgb="FF183D5E"/>
      </colorScale>
    </cfRule>
  </conditionalFormatting>
  <conditionalFormatting sqref="I5">
    <cfRule type="expression" dxfId="53" priority="10">
      <formula>$C$5=""</formula>
    </cfRule>
  </conditionalFormatting>
  <conditionalFormatting sqref="J5">
    <cfRule type="expression" dxfId="52" priority="9">
      <formula>$D$5=""</formula>
    </cfRule>
  </conditionalFormatting>
  <conditionalFormatting sqref="K5">
    <cfRule type="expression" dxfId="51" priority="8">
      <formula>$E$5=""</formula>
    </cfRule>
  </conditionalFormatting>
  <conditionalFormatting sqref="I6">
    <cfRule type="expression" dxfId="50" priority="7">
      <formula>$C$6=""</formula>
    </cfRule>
  </conditionalFormatting>
  <conditionalFormatting sqref="J6">
    <cfRule type="expression" dxfId="49" priority="6">
      <formula>$D$6=""</formula>
    </cfRule>
  </conditionalFormatting>
  <conditionalFormatting sqref="K6">
    <cfRule type="expression" dxfId="48" priority="5">
      <formula>$E$6=""</formula>
    </cfRule>
  </conditionalFormatting>
  <conditionalFormatting sqref="I7">
    <cfRule type="expression" dxfId="47" priority="4">
      <formula>$C$7=""</formula>
    </cfRule>
  </conditionalFormatting>
  <conditionalFormatting sqref="J7">
    <cfRule type="expression" dxfId="46" priority="3">
      <formula>$D$7=""</formula>
    </cfRule>
  </conditionalFormatting>
  <conditionalFormatting sqref="K7">
    <cfRule type="expression" dxfId="45" priority="2">
      <formula>$E$7=""</formula>
    </cfRule>
  </conditionalFormatting>
  <pageMargins left="0.7" right="0.7" top="0.75" bottom="0.75" header="0.3" footer="0.3"/>
  <pageSetup scale="53" orientation="landscape" r:id="rId1"/>
  <headerFooter>
    <oddHeader>&amp;L&amp;G&amp;C&amp;"-,Negrita"Herramienta de autoevaluación del nivel de desarrollo 
de la cadena de abastecimiento para truchicultores&amp;R&amp;G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K20"/>
  <sheetViews>
    <sheetView showGridLines="0" showRowColHeaders="0" tabSelected="1" topLeftCell="A2" zoomScale="93" zoomScaleNormal="93" workbookViewId="0">
      <pane xSplit="2" ySplit="2" topLeftCell="C4" activePane="bottomRight" state="frozen"/>
      <selection activeCell="A2" sqref="A2"/>
      <selection pane="topRight" activeCell="C2" sqref="C2"/>
      <selection pane="bottomLeft" activeCell="A4" sqref="A4"/>
      <selection pane="bottomRight" activeCell="H20" sqref="H20"/>
    </sheetView>
  </sheetViews>
  <sheetFormatPr baseColWidth="10" defaultColWidth="11.42578125" defaultRowHeight="15" x14ac:dyDescent="0.25"/>
  <cols>
    <col min="1" max="1" width="29.7109375" style="30" customWidth="1"/>
    <col min="2" max="2" width="8.7109375" style="30" hidden="1" customWidth="1"/>
    <col min="3" max="3" width="10.140625" style="30" customWidth="1"/>
    <col min="4" max="4" width="17.140625" style="30" customWidth="1"/>
    <col min="5" max="5" width="25.28515625" style="30" customWidth="1"/>
    <col min="6" max="6" width="79.42578125" style="30" customWidth="1"/>
    <col min="7" max="7" width="9.42578125" style="48" customWidth="1"/>
    <col min="8" max="10" width="9.42578125" style="30" customWidth="1"/>
    <col min="11" max="16384" width="11.42578125" style="30"/>
  </cols>
  <sheetData>
    <row r="1" spans="2:11" s="45" customFormat="1" ht="39" customHeight="1" x14ac:dyDescent="0.25">
      <c r="B1" s="104"/>
      <c r="C1" s="104" t="s">
        <v>191</v>
      </c>
      <c r="D1" s="104"/>
      <c r="E1" s="104" t="s">
        <v>444</v>
      </c>
      <c r="F1" s="104"/>
      <c r="G1" s="47"/>
    </row>
    <row r="2" spans="2:11" ht="86.25" customHeight="1" x14ac:dyDescent="0.25">
      <c r="B2" s="39"/>
      <c r="C2" s="43"/>
      <c r="D2" s="43"/>
      <c r="E2" s="43"/>
      <c r="F2" s="43"/>
      <c r="G2" s="44"/>
    </row>
    <row r="3" spans="2:11" s="49" customFormat="1" ht="33.75" customHeight="1" x14ac:dyDescent="0.2">
      <c r="B3" s="50" t="s">
        <v>135</v>
      </c>
      <c r="C3" s="51" t="s">
        <v>86</v>
      </c>
      <c r="D3" s="51" t="s">
        <v>34</v>
      </c>
      <c r="E3" s="51" t="s">
        <v>136</v>
      </c>
      <c r="F3" s="51" t="s">
        <v>185</v>
      </c>
      <c r="G3" s="51" t="s">
        <v>213</v>
      </c>
      <c r="H3" s="51" t="s">
        <v>193</v>
      </c>
      <c r="I3" s="51" t="s">
        <v>215</v>
      </c>
      <c r="J3" s="51" t="s">
        <v>214</v>
      </c>
    </row>
    <row r="4" spans="2:11" ht="135" x14ac:dyDescent="0.25">
      <c r="B4" s="40" t="str">
        <f>IFERROR(VLOOKUP(Tabla95[[#This Row],[ID]],Tabla5[[Planes que afectan]:[Aplicabilidad]],2,FALSE),"")</f>
        <v>APLICA</v>
      </c>
      <c r="C4" s="95" t="s">
        <v>105</v>
      </c>
      <c r="D4" s="90" t="s">
        <v>43</v>
      </c>
      <c r="E4" s="91" t="s">
        <v>281</v>
      </c>
      <c r="F4" s="92" t="s">
        <v>454</v>
      </c>
      <c r="G4" s="95" t="s">
        <v>90</v>
      </c>
      <c r="H4" s="95" t="s">
        <v>90</v>
      </c>
      <c r="I4" s="95" t="s">
        <v>90</v>
      </c>
      <c r="J4" s="95" t="s">
        <v>89</v>
      </c>
    </row>
    <row r="5" spans="2:11" ht="165" x14ac:dyDescent="0.25">
      <c r="B5" s="40" t="str">
        <f>IFERROR(VLOOKUP(Tabla95[[#This Row],[ID]],Tabla5[[Planes que afectan]:[Aplicabilidad]],2,FALSE),"")</f>
        <v>APLICA</v>
      </c>
      <c r="C5" s="95" t="s">
        <v>170</v>
      </c>
      <c r="D5" s="90" t="s">
        <v>43</v>
      </c>
      <c r="E5" s="91" t="s">
        <v>349</v>
      </c>
      <c r="F5" s="92" t="s">
        <v>455</v>
      </c>
      <c r="G5" s="95" t="s">
        <v>90</v>
      </c>
      <c r="H5" s="95" t="s">
        <v>90</v>
      </c>
      <c r="I5" s="95" t="s">
        <v>90</v>
      </c>
      <c r="J5" s="95" t="s">
        <v>89</v>
      </c>
    </row>
    <row r="6" spans="2:11" ht="135" x14ac:dyDescent="0.25">
      <c r="B6" s="40" t="str">
        <f>IFERROR(VLOOKUP(Tabla95[[#This Row],[ID]],Tabla5[[Planes que afectan]:[Aplicabilidad]],2,FALSE),"")</f>
        <v>APLICA</v>
      </c>
      <c r="C6" s="95" t="s">
        <v>280</v>
      </c>
      <c r="D6" s="90" t="s">
        <v>43</v>
      </c>
      <c r="E6" s="91" t="s">
        <v>283</v>
      </c>
      <c r="F6" s="92" t="s">
        <v>456</v>
      </c>
      <c r="G6" s="95" t="s">
        <v>90</v>
      </c>
      <c r="H6" s="95" t="s">
        <v>89</v>
      </c>
      <c r="I6" s="95" t="s">
        <v>90</v>
      </c>
      <c r="J6" s="95" t="s">
        <v>89</v>
      </c>
      <c r="K6" s="46"/>
    </row>
    <row r="7" spans="2:11" ht="90" x14ac:dyDescent="0.25">
      <c r="B7" s="40" t="str">
        <f>IFERROR(VLOOKUP(Tabla95[[#This Row],[ID]],Tabla5[[Planes que afectan]:[Aplicabilidad]],2,FALSE),"")</f>
        <v>APLICA</v>
      </c>
      <c r="C7" s="95" t="s">
        <v>108</v>
      </c>
      <c r="D7" s="90" t="s">
        <v>35</v>
      </c>
      <c r="E7" s="91" t="s">
        <v>284</v>
      </c>
      <c r="F7" s="92" t="s">
        <v>457</v>
      </c>
      <c r="G7" s="95" t="s">
        <v>90</v>
      </c>
      <c r="H7" s="95" t="s">
        <v>89</v>
      </c>
      <c r="I7" s="95" t="s">
        <v>90</v>
      </c>
      <c r="J7" s="95" t="s">
        <v>90</v>
      </c>
    </row>
    <row r="8" spans="2:11" ht="90" x14ac:dyDescent="0.25">
      <c r="B8" s="40" t="str">
        <f>IFERROR(VLOOKUP(Tabla95[[#This Row],[ID]],Tabla5[[Planes que afectan]:[Aplicabilidad]],2,FALSE),"")</f>
        <v>APLICA</v>
      </c>
      <c r="C8" s="95" t="s">
        <v>111</v>
      </c>
      <c r="D8" s="90" t="s">
        <v>35</v>
      </c>
      <c r="E8" s="91" t="s">
        <v>285</v>
      </c>
      <c r="F8" s="92" t="s">
        <v>350</v>
      </c>
      <c r="G8" s="95" t="s">
        <v>90</v>
      </c>
      <c r="H8" s="95" t="s">
        <v>89</v>
      </c>
      <c r="I8" s="95" t="s">
        <v>90</v>
      </c>
      <c r="J8" s="95" t="s">
        <v>90</v>
      </c>
    </row>
    <row r="9" spans="2:11" ht="165" x14ac:dyDescent="0.25">
      <c r="B9" s="40" t="str">
        <f>IFERROR(VLOOKUP(Tabla95[[#This Row],[ID]],Tabla5[[Planes que afectan]:[Aplicabilidad]],2,FALSE),"")</f>
        <v>APLICA</v>
      </c>
      <c r="C9" s="95" t="s">
        <v>114</v>
      </c>
      <c r="D9" s="90" t="s">
        <v>35</v>
      </c>
      <c r="E9" s="91" t="s">
        <v>351</v>
      </c>
      <c r="F9" s="92" t="s">
        <v>352</v>
      </c>
      <c r="G9" s="95" t="s">
        <v>90</v>
      </c>
      <c r="H9" s="95" t="s">
        <v>90</v>
      </c>
      <c r="I9" s="95" t="s">
        <v>89</v>
      </c>
      <c r="J9" s="95" t="s">
        <v>89</v>
      </c>
    </row>
    <row r="10" spans="2:11" ht="210" hidden="1" x14ac:dyDescent="0.25">
      <c r="B10" s="40" t="str">
        <f>IFERROR(VLOOKUP(Tabla95[[#This Row],[ID]],Tabla5[[Planes que afectan]:[Aplicabilidad]],2,FALSE),"")</f>
        <v/>
      </c>
      <c r="C10" s="95" t="s">
        <v>117</v>
      </c>
      <c r="D10" s="93" t="s">
        <v>35</v>
      </c>
      <c r="E10" s="94" t="s">
        <v>311</v>
      </c>
      <c r="F10" s="88" t="s">
        <v>301</v>
      </c>
      <c r="G10" s="89" t="s">
        <v>90</v>
      </c>
      <c r="H10" s="95" t="s">
        <v>99</v>
      </c>
      <c r="I10" s="95" t="s">
        <v>99</v>
      </c>
      <c r="J10" s="89" t="s">
        <v>99</v>
      </c>
    </row>
    <row r="11" spans="2:11" ht="150" x14ac:dyDescent="0.25">
      <c r="B11" s="40" t="str">
        <f>IFERROR(VLOOKUP(Tabla95[[#This Row],[ID]],Tabla5[[Planes que afectan]:[Aplicabilidad]],2,FALSE),"")</f>
        <v>APLICA</v>
      </c>
      <c r="C11" s="95" t="s">
        <v>119</v>
      </c>
      <c r="D11" s="90" t="s">
        <v>35</v>
      </c>
      <c r="E11" s="91" t="s">
        <v>286</v>
      </c>
      <c r="F11" s="92" t="s">
        <v>458</v>
      </c>
      <c r="G11" s="89" t="s">
        <v>90</v>
      </c>
      <c r="H11" s="95" t="s">
        <v>90</v>
      </c>
      <c r="I11" s="95" t="s">
        <v>90</v>
      </c>
      <c r="J11" s="89" t="s">
        <v>89</v>
      </c>
    </row>
    <row r="12" spans="2:11" ht="150" hidden="1" x14ac:dyDescent="0.25">
      <c r="B12" s="40" t="str">
        <f>IFERROR(VLOOKUP(Tabla95[[#This Row],[ID]],Tabla5[[Planes que afectan]:[Aplicabilidad]],2,FALSE),"")</f>
        <v/>
      </c>
      <c r="C12" s="95" t="s">
        <v>121</v>
      </c>
      <c r="D12" s="90" t="s">
        <v>35</v>
      </c>
      <c r="E12" s="91" t="s">
        <v>302</v>
      </c>
      <c r="F12" s="92" t="s">
        <v>303</v>
      </c>
      <c r="G12" s="95" t="s">
        <v>90</v>
      </c>
      <c r="H12" s="95" t="s">
        <v>90</v>
      </c>
      <c r="I12" s="95" t="s">
        <v>90</v>
      </c>
      <c r="J12" s="95" t="s">
        <v>89</v>
      </c>
    </row>
    <row r="13" spans="2:11" ht="135" hidden="1" x14ac:dyDescent="0.25">
      <c r="B13" s="40" t="str">
        <f>IFERROR(VLOOKUP(Tabla95[[#This Row],[ID]],Tabla5[[Planes que afectan]:[Aplicabilidad]],2,FALSE),"")</f>
        <v/>
      </c>
      <c r="C13" s="95" t="s">
        <v>123</v>
      </c>
      <c r="D13" s="90" t="s">
        <v>35</v>
      </c>
      <c r="E13" s="91" t="s">
        <v>314</v>
      </c>
      <c r="F13" s="92" t="s">
        <v>287</v>
      </c>
      <c r="G13" s="95" t="s">
        <v>90</v>
      </c>
      <c r="H13" s="95" t="s">
        <v>89</v>
      </c>
      <c r="I13" s="95" t="s">
        <v>89</v>
      </c>
      <c r="J13" s="95" t="s">
        <v>89</v>
      </c>
    </row>
    <row r="14" spans="2:11" ht="120" hidden="1" x14ac:dyDescent="0.25">
      <c r="B14" s="40" t="str">
        <f>IFERROR(VLOOKUP(Tabla95[[#This Row],[ID]],Tabla5[[Planes que afectan]:[Aplicabilidad]],2,FALSE),"")</f>
        <v/>
      </c>
      <c r="C14" s="95" t="s">
        <v>126</v>
      </c>
      <c r="D14" s="90" t="s">
        <v>288</v>
      </c>
      <c r="E14" s="92" t="s">
        <v>289</v>
      </c>
      <c r="F14" s="92" t="s">
        <v>304</v>
      </c>
      <c r="G14" s="95" t="s">
        <v>89</v>
      </c>
      <c r="H14" s="95" t="s">
        <v>89</v>
      </c>
      <c r="I14" s="89" t="s">
        <v>89</v>
      </c>
      <c r="J14" s="95" t="s">
        <v>89</v>
      </c>
    </row>
    <row r="15" spans="2:11" ht="195" hidden="1" x14ac:dyDescent="0.25">
      <c r="B15" s="40" t="str">
        <f>IFERROR(VLOOKUP(Tabla95[[#This Row],[ID]],Tabla5[[Planes que afectan]:[Aplicabilidad]],2,FALSE),"")</f>
        <v/>
      </c>
      <c r="C15" s="95" t="s">
        <v>129</v>
      </c>
      <c r="D15" s="90" t="s">
        <v>288</v>
      </c>
      <c r="E15" s="92" t="s">
        <v>305</v>
      </c>
      <c r="F15" s="92" t="s">
        <v>306</v>
      </c>
      <c r="G15" s="95" t="s">
        <v>89</v>
      </c>
      <c r="H15" s="95" t="s">
        <v>89</v>
      </c>
      <c r="I15" s="89" t="s">
        <v>89</v>
      </c>
      <c r="J15" s="89" t="s">
        <v>89</v>
      </c>
    </row>
    <row r="16" spans="2:11" ht="150" hidden="1" x14ac:dyDescent="0.25">
      <c r="B16" s="40" t="str">
        <f>IFERROR(VLOOKUP(Tabla95[[#This Row],[ID]],Tabla5[[Planes que afectan]:[Aplicabilidad]],2,FALSE),"")</f>
        <v/>
      </c>
      <c r="C16" s="95" t="s">
        <v>171</v>
      </c>
      <c r="D16" s="90" t="s">
        <v>184</v>
      </c>
      <c r="E16" s="91" t="s">
        <v>290</v>
      </c>
      <c r="F16" s="92" t="s">
        <v>307</v>
      </c>
      <c r="G16" s="95" t="s">
        <v>90</v>
      </c>
      <c r="H16" s="95" t="s">
        <v>90</v>
      </c>
      <c r="I16" s="89" t="s">
        <v>90</v>
      </c>
      <c r="J16" s="95" t="s">
        <v>89</v>
      </c>
    </row>
    <row r="17" spans="2:10" ht="195" x14ac:dyDescent="0.25">
      <c r="B17" s="40" t="str">
        <f>IFERROR(VLOOKUP(Tabla95[[#This Row],[ID]],Tabla5[[Planes que afectan]:[Aplicabilidad]],2,FALSE),"")</f>
        <v>APLICA</v>
      </c>
      <c r="C17" s="95" t="s">
        <v>291</v>
      </c>
      <c r="D17" s="90" t="s">
        <v>184</v>
      </c>
      <c r="E17" s="92" t="s">
        <v>182</v>
      </c>
      <c r="F17" s="92" t="s">
        <v>459</v>
      </c>
      <c r="G17" s="95" t="s">
        <v>89</v>
      </c>
      <c r="H17" s="95" t="s">
        <v>89</v>
      </c>
      <c r="I17" s="89" t="s">
        <v>89</v>
      </c>
      <c r="J17" s="89" t="s">
        <v>89</v>
      </c>
    </row>
    <row r="18" spans="2:10" ht="150" x14ac:dyDescent="0.25">
      <c r="B18" s="40" t="str">
        <f>IFERROR(VLOOKUP(Tabla95[[#This Row],[ID]],Tabla5[[Planes que afectan]:[Aplicabilidad]],2,FALSE),"")</f>
        <v>APLICA</v>
      </c>
      <c r="C18" s="95" t="s">
        <v>172</v>
      </c>
      <c r="D18" s="90" t="s">
        <v>88</v>
      </c>
      <c r="E18" s="91" t="s">
        <v>292</v>
      </c>
      <c r="F18" s="92" t="s">
        <v>460</v>
      </c>
      <c r="G18" s="95" t="s">
        <v>89</v>
      </c>
      <c r="H18" s="95" t="s">
        <v>89</v>
      </c>
      <c r="I18" s="89" t="s">
        <v>216</v>
      </c>
      <c r="J18" s="95" t="s">
        <v>89</v>
      </c>
    </row>
    <row r="19" spans="2:10" ht="120" x14ac:dyDescent="0.25">
      <c r="B19" s="41" t="str">
        <f>IFERROR(VLOOKUP(Tabla95[[#This Row],[ID]],Tabla5[[Planes que afectan]:[Aplicabilidad]],2,FALSE),"")</f>
        <v>APLICA</v>
      </c>
      <c r="C19" s="164" t="s">
        <v>174</v>
      </c>
      <c r="D19" s="165" t="s">
        <v>88</v>
      </c>
      <c r="E19" s="164" t="s">
        <v>299</v>
      </c>
      <c r="F19" s="166" t="s">
        <v>461</v>
      </c>
      <c r="G19" s="167" t="s">
        <v>90</v>
      </c>
      <c r="H19" s="167" t="s">
        <v>89</v>
      </c>
      <c r="I19" s="167" t="s">
        <v>217</v>
      </c>
      <c r="J19" s="167" t="s">
        <v>90</v>
      </c>
    </row>
    <row r="20" spans="2:10" ht="150" x14ac:dyDescent="0.25">
      <c r="B20" s="41" t="str">
        <f>IFERROR(VLOOKUP(Tabla95[[#This Row],[ID]],Tabla5[[Planes que afectan]:[Aplicabilidad]],2,FALSE),"")</f>
        <v>APLICA</v>
      </c>
      <c r="C20" s="164" t="s">
        <v>91</v>
      </c>
      <c r="D20" s="165" t="s">
        <v>88</v>
      </c>
      <c r="E20" s="164" t="s">
        <v>293</v>
      </c>
      <c r="F20" s="166" t="s">
        <v>462</v>
      </c>
      <c r="G20" s="167" t="s">
        <v>89</v>
      </c>
      <c r="H20" s="167" t="s">
        <v>89</v>
      </c>
      <c r="I20" s="167" t="s">
        <v>216</v>
      </c>
      <c r="J20" s="167" t="s">
        <v>89</v>
      </c>
    </row>
  </sheetData>
  <pageMargins left="0.70866141732283472" right="0.70866141732283472" top="0.74803149606299213" bottom="0.74803149606299213" header="0.31496062992125984" footer="0.31496062992125984"/>
  <pageSetup scale="72" fitToHeight="0" orientation="landscape" r:id="rId1"/>
  <headerFooter>
    <oddHeader>&amp;L&amp;G&amp;C&amp;"-,Negrita"&amp;12Herramienta de autoevaluación del nivel de desarrollo 
de la cadena de abastecimiento para truchicultores&amp;R&amp;G</oddHead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52"/>
  <sheetViews>
    <sheetView showGridLines="0" zoomScale="90" zoomScaleNormal="90" workbookViewId="0">
      <selection activeCell="C9" sqref="C9:C43"/>
    </sheetView>
  </sheetViews>
  <sheetFormatPr baseColWidth="10" defaultRowHeight="15" x14ac:dyDescent="0.25"/>
  <cols>
    <col min="1" max="1" width="18.140625" bestFit="1" customWidth="1"/>
    <col min="2" max="2" width="14.85546875" bestFit="1" customWidth="1"/>
    <col min="3" max="3" width="12.85546875" customWidth="1"/>
    <col min="4" max="5" width="17.5703125" customWidth="1"/>
    <col min="6" max="6" width="17" customWidth="1"/>
    <col min="7" max="7" width="7.85546875" customWidth="1"/>
    <col min="8" max="8" width="10" customWidth="1"/>
    <col min="9" max="9" width="12" customWidth="1"/>
    <col min="10" max="10" width="14.5703125" customWidth="1"/>
    <col min="11" max="11" width="15" customWidth="1"/>
    <col min="16" max="16" width="14.85546875" customWidth="1"/>
  </cols>
  <sheetData>
    <row r="1" spans="1:14" x14ac:dyDescent="0.25">
      <c r="A1" t="s">
        <v>75</v>
      </c>
      <c r="B1" t="s">
        <v>76</v>
      </c>
      <c r="C1" t="s">
        <v>77</v>
      </c>
      <c r="D1" t="s">
        <v>277</v>
      </c>
      <c r="E1" t="s">
        <v>278</v>
      </c>
      <c r="G1" s="24"/>
    </row>
    <row r="2" spans="1:14" x14ac:dyDescent="0.25">
      <c r="A2" t="str">
        <f>C9</f>
        <v>GZ</v>
      </c>
      <c r="B2" t="e">
        <f>VLOOKUP(C10,Capacidad,2,FALSE)</f>
        <v>#REF!</v>
      </c>
      <c r="C2" t="str">
        <f>C11</f>
        <v>Entre 6 y 10</v>
      </c>
      <c r="D2" s="83">
        <f>C13+C14+C15+C16+C17+C18+C19+C20+C22+C23+C24+C25+C26+C27+C31+C32+C33+C35+C38</f>
        <v>4.2357142857142858</v>
      </c>
      <c r="E2" s="84">
        <f>C28+C29+C36+C37+C39+C41+C42+C43</f>
        <v>0.65</v>
      </c>
      <c r="G2" s="23"/>
      <c r="H2" s="13"/>
      <c r="I2" s="13"/>
      <c r="N2" s="12"/>
    </row>
    <row r="3" spans="1:14" x14ac:dyDescent="0.25">
      <c r="K3" s="23"/>
    </row>
    <row r="4" spans="1:14" x14ac:dyDescent="0.25">
      <c r="A4" t="s">
        <v>221</v>
      </c>
      <c r="K4" s="23"/>
    </row>
    <row r="5" spans="1:14" ht="15" customHeight="1" x14ac:dyDescent="0.25">
      <c r="K5" s="23"/>
    </row>
    <row r="6" spans="1:14" x14ac:dyDescent="0.25">
      <c r="K6" s="23"/>
    </row>
    <row r="7" spans="1:14" x14ac:dyDescent="0.25">
      <c r="J7" t="s">
        <v>220</v>
      </c>
      <c r="K7" t="s">
        <v>219</v>
      </c>
    </row>
    <row r="8" spans="1:14" x14ac:dyDescent="0.25">
      <c r="A8" t="s">
        <v>34</v>
      </c>
      <c r="B8" t="s">
        <v>131</v>
      </c>
      <c r="C8" t="s">
        <v>132</v>
      </c>
      <c r="D8" t="s">
        <v>168</v>
      </c>
      <c r="E8" s="21" t="s">
        <v>173</v>
      </c>
      <c r="F8" t="s">
        <v>222</v>
      </c>
      <c r="I8" s="66" t="s">
        <v>172</v>
      </c>
      <c r="J8" t="s">
        <v>220</v>
      </c>
      <c r="L8" s="67" t="s">
        <v>177</v>
      </c>
    </row>
    <row r="9" spans="1:14" x14ac:dyDescent="0.25">
      <c r="A9" s="23" t="s">
        <v>162</v>
      </c>
      <c r="B9" s="23" t="s">
        <v>138</v>
      </c>
      <c r="C9" t="s">
        <v>444</v>
      </c>
      <c r="E9" s="27">
        <v>0</v>
      </c>
      <c r="F9" s="8"/>
      <c r="I9" s="68" t="s">
        <v>174</v>
      </c>
      <c r="K9" t="s">
        <v>219</v>
      </c>
      <c r="L9" s="69" t="s">
        <v>178</v>
      </c>
    </row>
    <row r="10" spans="1:14" x14ac:dyDescent="0.25">
      <c r="A10" s="23" t="s">
        <v>79</v>
      </c>
      <c r="B10" s="23" t="s">
        <v>139</v>
      </c>
      <c r="C10" t="s">
        <v>245</v>
      </c>
      <c r="E10" s="27">
        <v>0</v>
      </c>
      <c r="F10" s="8"/>
      <c r="I10" s="66" t="s">
        <v>91</v>
      </c>
      <c r="J10" t="s">
        <v>220</v>
      </c>
      <c r="K10" t="s">
        <v>219</v>
      </c>
      <c r="L10" s="67" t="s">
        <v>92</v>
      </c>
    </row>
    <row r="11" spans="1:14" ht="15" customHeight="1" x14ac:dyDescent="0.25">
      <c r="A11" s="23" t="s">
        <v>79</v>
      </c>
      <c r="B11" s="23" t="s">
        <v>77</v>
      </c>
      <c r="C11" t="s">
        <v>58</v>
      </c>
      <c r="E11" s="27">
        <v>0</v>
      </c>
      <c r="F11" s="8"/>
      <c r="I11" s="68" t="s">
        <v>94</v>
      </c>
      <c r="J11" t="s">
        <v>220</v>
      </c>
      <c r="L11" s="69" t="s">
        <v>95</v>
      </c>
    </row>
    <row r="12" spans="1:14" x14ac:dyDescent="0.25">
      <c r="A12" s="23" t="s">
        <v>79</v>
      </c>
      <c r="B12" s="23" t="s">
        <v>140</v>
      </c>
      <c r="E12" s="27">
        <v>0</v>
      </c>
      <c r="F12" s="8"/>
      <c r="I12" s="66" t="s">
        <v>100</v>
      </c>
      <c r="J12" t="s">
        <v>220</v>
      </c>
      <c r="L12" s="67" t="s">
        <v>101</v>
      </c>
    </row>
    <row r="13" spans="1:14" x14ac:dyDescent="0.25">
      <c r="A13" s="23" t="s">
        <v>54</v>
      </c>
      <c r="B13" s="23" t="s">
        <v>133</v>
      </c>
      <c r="C13" s="86">
        <v>0.14285714285714285</v>
      </c>
      <c r="E13" s="70"/>
      <c r="F13" s="8" t="s">
        <v>221</v>
      </c>
      <c r="I13" s="68" t="s">
        <v>169</v>
      </c>
      <c r="J13" t="s">
        <v>220</v>
      </c>
      <c r="K13" t="s">
        <v>219</v>
      </c>
      <c r="L13" s="69" t="s">
        <v>179</v>
      </c>
    </row>
    <row r="14" spans="1:14" ht="15" customHeight="1" x14ac:dyDescent="0.25">
      <c r="A14" s="23" t="s">
        <v>54</v>
      </c>
      <c r="B14" s="23" t="s">
        <v>73</v>
      </c>
      <c r="C14" s="86">
        <v>0.14285714285714285</v>
      </c>
      <c r="D14" t="s">
        <v>172</v>
      </c>
      <c r="E14" s="27" t="str">
        <f>IF(OR(Tabla5[[#This Row],[A donde]]=$A$4,Tabla5[[#This Row],[A donde]]="BOTH",$A$4="BOTH"),IF(OR(Tabla5[[#This Row],[Valor]]=0,C15=0,C16=0,C18=0),"APLICA",""),"")</f>
        <v>APLICA</v>
      </c>
      <c r="F14" s="8" t="s">
        <v>221</v>
      </c>
      <c r="I14" s="66" t="s">
        <v>175</v>
      </c>
      <c r="J14" t="s">
        <v>220</v>
      </c>
      <c r="L14" s="67" t="s">
        <v>180</v>
      </c>
    </row>
    <row r="15" spans="1:14" x14ac:dyDescent="0.25">
      <c r="A15" s="23" t="s">
        <v>54</v>
      </c>
      <c r="B15" s="23" t="s">
        <v>134</v>
      </c>
      <c r="C15" s="86">
        <v>0</v>
      </c>
      <c r="D15" t="s">
        <v>172</v>
      </c>
      <c r="E15" s="27"/>
      <c r="F15" s="8" t="s">
        <v>221</v>
      </c>
      <c r="I15" s="68" t="s">
        <v>176</v>
      </c>
      <c r="J15" t="s">
        <v>220</v>
      </c>
      <c r="L15" s="69" t="s">
        <v>181</v>
      </c>
    </row>
    <row r="16" spans="1:14" x14ac:dyDescent="0.25">
      <c r="A16" s="23" t="s">
        <v>54</v>
      </c>
      <c r="B16" s="23" t="s">
        <v>141</v>
      </c>
      <c r="C16" s="86">
        <v>0</v>
      </c>
      <c r="D16" t="s">
        <v>172</v>
      </c>
      <c r="E16" s="27" t="str">
        <f>IF(OR(Tabla5[[#This Row],[A donde]]=$A$4,Tabla5[[#This Row],[A donde]]="BOTH",$A$4="BOTH"),IF(Tabla5[[#This Row],[Valor]]=0,"APLICA",""),"")</f>
        <v>APLICA</v>
      </c>
      <c r="F16" s="8" t="s">
        <v>221</v>
      </c>
      <c r="I16" s="71" t="s">
        <v>102</v>
      </c>
      <c r="J16" t="s">
        <v>220</v>
      </c>
      <c r="L16" s="67" t="s">
        <v>103</v>
      </c>
    </row>
    <row r="17" spans="1:12" x14ac:dyDescent="0.25">
      <c r="A17" s="23" t="s">
        <v>54</v>
      </c>
      <c r="B17" s="23" t="s">
        <v>142</v>
      </c>
      <c r="C17" s="86">
        <v>0</v>
      </c>
      <c r="E17" s="27" t="str">
        <f>IF(OR(Tabla5[[#This Row],[A donde]]=$A$4,Tabla5[[#This Row],[A donde]]="BOTH",$A$4="BOTH"),IF(Tabla5[[#This Row],[Valor]]=0,"APLICA",""),"")</f>
        <v>APLICA</v>
      </c>
      <c r="F17" s="8"/>
      <c r="I17" s="68" t="s">
        <v>105</v>
      </c>
      <c r="J17" t="s">
        <v>220</v>
      </c>
      <c r="K17" t="s">
        <v>219</v>
      </c>
      <c r="L17" s="69" t="s">
        <v>106</v>
      </c>
    </row>
    <row r="18" spans="1:12" x14ac:dyDescent="0.25">
      <c r="A18" s="23" t="s">
        <v>54</v>
      </c>
      <c r="B18" s="23" t="s">
        <v>143</v>
      </c>
      <c r="C18" s="86">
        <v>0</v>
      </c>
      <c r="D18" t="s">
        <v>172</v>
      </c>
      <c r="E18" s="27" t="str">
        <f>IF(OR(Tabla5[[#This Row],[A donde]]=$A$4,Tabla5[[#This Row],[A donde]]="BOTH",$A$4="BOTH"),IF(Tabla5[[#This Row],[Valor]]=0,"APLICA",""),"")</f>
        <v>APLICA</v>
      </c>
      <c r="F18" s="8" t="s">
        <v>221</v>
      </c>
      <c r="I18" s="66" t="s">
        <v>170</v>
      </c>
      <c r="K18" t="s">
        <v>219</v>
      </c>
      <c r="L18" s="67" t="s">
        <v>182</v>
      </c>
    </row>
    <row r="19" spans="1:12" x14ac:dyDescent="0.25">
      <c r="A19" s="23" t="s">
        <v>37</v>
      </c>
      <c r="B19" s="23" t="s">
        <v>144</v>
      </c>
      <c r="C19" s="86">
        <v>1</v>
      </c>
      <c r="E19" s="27" t="str">
        <f>IF($A$4&lt;&gt;"Cultivo",IF(OR(Tabla5[[#This Row],[A donde]]=$A$4,Tabla5[[#This Row],[A donde]]="BOTH",$A$4="BOTH"),IF(Tabla5[[#This Row],[Valor]]=0,"APLICA",""),""),"")</f>
        <v/>
      </c>
      <c r="F19" s="8" t="s">
        <v>221</v>
      </c>
      <c r="I19" s="68" t="s">
        <v>108</v>
      </c>
      <c r="J19" t="s">
        <v>220</v>
      </c>
      <c r="L19" s="69" t="s">
        <v>109</v>
      </c>
    </row>
    <row r="20" spans="1:12" x14ac:dyDescent="0.25">
      <c r="A20" s="23" t="s">
        <v>37</v>
      </c>
      <c r="B20" s="23" t="s">
        <v>353</v>
      </c>
      <c r="C20" s="86">
        <v>0</v>
      </c>
      <c r="E20" s="27" t="str">
        <f>IF(OR(Tabla5[[#This Row],[A donde]]=$A$4,Tabla5[[#This Row],[A donde]]="BOTH",$A$4="BOTH"),IF(Tabla5[[#This Row],[Valor]]=0,"APLICA",""),"")</f>
        <v>APLICA</v>
      </c>
      <c r="F20" s="8"/>
      <c r="I20" s="66" t="s">
        <v>111</v>
      </c>
      <c r="J20" t="s">
        <v>220</v>
      </c>
      <c r="L20" s="67" t="s">
        <v>112</v>
      </c>
    </row>
    <row r="21" spans="1:12" x14ac:dyDescent="0.25">
      <c r="A21" s="23" t="s">
        <v>37</v>
      </c>
      <c r="B21" s="23" t="s">
        <v>145</v>
      </c>
      <c r="C21">
        <v>0</v>
      </c>
      <c r="D21" t="s">
        <v>123</v>
      </c>
      <c r="E21" s="27" t="str">
        <f>IF(OR(Tabla5[[#This Row],[A donde]]=$A$4,Tabla5[[#This Row],[A donde]]="BOTH",$A$4="BOTH"),IF(Tabla5[[#This Row],[Valor]]=1,"APLICA",""),"")</f>
        <v/>
      </c>
      <c r="F21" s="8" t="s">
        <v>221</v>
      </c>
      <c r="I21" s="68" t="s">
        <v>114</v>
      </c>
      <c r="K21" t="s">
        <v>219</v>
      </c>
      <c r="L21" s="69" t="s">
        <v>115</v>
      </c>
    </row>
    <row r="22" spans="1:12" x14ac:dyDescent="0.25">
      <c r="A22" s="23" t="s">
        <v>149</v>
      </c>
      <c r="B22" s="23" t="s">
        <v>223</v>
      </c>
      <c r="C22" s="86"/>
      <c r="D22" t="s">
        <v>91</v>
      </c>
      <c r="E22" s="27" t="str">
        <f>IF(OR(Tabla5[[#This Row],[A donde]]=$A$4,Tabla5[[#This Row],[A donde]]="BOTH",$A$4="BOTH"),IF(SUM(C22:C27)&lt;=0.5,"APLICA",""),"")</f>
        <v>APLICA</v>
      </c>
      <c r="F22" s="8" t="s">
        <v>221</v>
      </c>
      <c r="I22" s="66" t="s">
        <v>117</v>
      </c>
      <c r="K22" t="s">
        <v>219</v>
      </c>
      <c r="L22" s="67" t="s">
        <v>118</v>
      </c>
    </row>
    <row r="23" spans="1:12" ht="15" customHeight="1" x14ac:dyDescent="0.25">
      <c r="A23" s="23" t="s">
        <v>149</v>
      </c>
      <c r="B23" s="23" t="s">
        <v>146</v>
      </c>
      <c r="C23" s="86">
        <v>0.15</v>
      </c>
      <c r="E23" s="8">
        <v>0</v>
      </c>
      <c r="F23" s="8"/>
      <c r="I23" s="68" t="s">
        <v>123</v>
      </c>
      <c r="J23" t="s">
        <v>220</v>
      </c>
      <c r="L23" s="69" t="s">
        <v>124</v>
      </c>
    </row>
    <row r="24" spans="1:12" x14ac:dyDescent="0.25">
      <c r="A24" s="23" t="s">
        <v>149</v>
      </c>
      <c r="B24" s="23" t="s">
        <v>148</v>
      </c>
      <c r="C24" s="86"/>
      <c r="E24">
        <v>0</v>
      </c>
      <c r="I24" s="66" t="s">
        <v>126</v>
      </c>
      <c r="J24" t="s">
        <v>220</v>
      </c>
      <c r="L24" s="67" t="s">
        <v>127</v>
      </c>
    </row>
    <row r="25" spans="1:12" x14ac:dyDescent="0.25">
      <c r="A25" s="23" t="s">
        <v>149</v>
      </c>
      <c r="B25" s="23" t="s">
        <v>167</v>
      </c>
      <c r="C25" s="86"/>
      <c r="F25" t="s">
        <v>221</v>
      </c>
      <c r="I25" s="68" t="s">
        <v>171</v>
      </c>
      <c r="J25" t="s">
        <v>220</v>
      </c>
      <c r="K25" t="s">
        <v>219</v>
      </c>
      <c r="L25" s="69" t="s">
        <v>183</v>
      </c>
    </row>
    <row r="26" spans="1:12" x14ac:dyDescent="0.25">
      <c r="A26" s="23" t="s">
        <v>149</v>
      </c>
      <c r="B26" s="23" t="s">
        <v>274</v>
      </c>
      <c r="C26" s="86"/>
      <c r="F26" t="s">
        <v>221</v>
      </c>
    </row>
    <row r="27" spans="1:12" x14ac:dyDescent="0.25">
      <c r="A27" s="23" t="s">
        <v>149</v>
      </c>
      <c r="B27" s="23" t="s">
        <v>147</v>
      </c>
      <c r="C27" s="86"/>
    </row>
    <row r="28" spans="1:12" x14ac:dyDescent="0.25">
      <c r="A28" s="23"/>
      <c r="B28" s="23" t="s">
        <v>150</v>
      </c>
      <c r="C28" s="81">
        <v>0</v>
      </c>
      <c r="D28" t="s">
        <v>174</v>
      </c>
      <c r="E28" t="str">
        <f>IF(OR(Tabla5[[#This Row],[A donde]]=$A$4,Tabla5[[#This Row],[A donde]]="BOTH",$A$4="BOTH"),IF(Tabla5[[#This Row],[Valor]]=0,"APLICA",""),"")</f>
        <v>APLICA</v>
      </c>
      <c r="F28" t="s">
        <v>221</v>
      </c>
    </row>
    <row r="29" spans="1:12" x14ac:dyDescent="0.25">
      <c r="A29" s="23" t="s">
        <v>163</v>
      </c>
      <c r="B29" s="23" t="s">
        <v>151</v>
      </c>
      <c r="C29" s="81">
        <v>0</v>
      </c>
      <c r="D29" t="s">
        <v>105</v>
      </c>
      <c r="E29" t="str">
        <f>IF(OR(Tabla5[[#This Row],[A donde]]=$A$4,Tabla5[[#This Row],[A donde]]="BOTH",$A$4="BOTH"),IF(Tabla5[[#This Row],[Valor]]=0,"APLICA",""),"")</f>
        <v>APLICA</v>
      </c>
      <c r="F29" t="s">
        <v>221</v>
      </c>
    </row>
    <row r="30" spans="1:12" x14ac:dyDescent="0.25">
      <c r="A30" s="23" t="s">
        <v>164</v>
      </c>
      <c r="B30" s="23" t="s">
        <v>152</v>
      </c>
      <c r="C30" s="12">
        <v>40</v>
      </c>
      <c r="D30" t="s">
        <v>291</v>
      </c>
      <c r="E30" t="str">
        <f>IF($A$4&lt;&gt;"Planta",IF(OR(Tabla5[[#This Row],[A donde]]=$A$4,Tabla5[[#This Row],[A donde]]="BOTH",$A$4="BOTH",$A$4&lt;&gt;"Planta"),IF(Tabla5[[#This Row],[Valor]]&lt;100,"APLICA",""),""),"")</f>
        <v>APLICA</v>
      </c>
      <c r="F30" t="s">
        <v>221</v>
      </c>
    </row>
    <row r="31" spans="1:12" x14ac:dyDescent="0.25">
      <c r="A31" s="23" t="s">
        <v>80</v>
      </c>
      <c r="B31" s="23" t="s">
        <v>153</v>
      </c>
      <c r="C31" s="86">
        <v>0</v>
      </c>
      <c r="E31" t="str">
        <f>IF(OR(Tabla5[[#This Row],[A donde]]=$A$4,Tabla5[[#This Row],[A donde]]="BOTH",$A$4="BOTH"),IF(Tabla5[[#This Row],[Valor]]=1,"APLICA",""),"")</f>
        <v/>
      </c>
    </row>
    <row r="32" spans="1:12" x14ac:dyDescent="0.25">
      <c r="A32" s="23" t="s">
        <v>80</v>
      </c>
      <c r="B32" s="23" t="s">
        <v>154</v>
      </c>
      <c r="C32" s="86">
        <v>0.8</v>
      </c>
      <c r="E32">
        <v>0</v>
      </c>
    </row>
    <row r="33" spans="1:6" x14ac:dyDescent="0.25">
      <c r="A33" s="23" t="s">
        <v>80</v>
      </c>
      <c r="B33" s="23" t="s">
        <v>155</v>
      </c>
      <c r="C33" s="86">
        <v>0</v>
      </c>
      <c r="E33">
        <v>0</v>
      </c>
    </row>
    <row r="34" spans="1:6" x14ac:dyDescent="0.25">
      <c r="A34" s="23" t="s">
        <v>80</v>
      </c>
      <c r="B34" s="23" t="s">
        <v>156</v>
      </c>
      <c r="C34">
        <v>0</v>
      </c>
      <c r="D34" t="s">
        <v>126</v>
      </c>
      <c r="E34" t="str">
        <f>IF($A$4&lt;&gt;"Cultivo",IF(OR(Tabla5[[#This Row],[A donde]]=$A$4,Tabla5[[#This Row],[A donde]]="BOTH",$A$4="BOTH"),IF(Tabla5[[#This Row],[Valor]]=1,"APLICA",""),""),"")</f>
        <v/>
      </c>
      <c r="F34" t="s">
        <v>221</v>
      </c>
    </row>
    <row r="35" spans="1:6" x14ac:dyDescent="0.25">
      <c r="A35" s="23"/>
      <c r="B35" s="23" t="s">
        <v>157</v>
      </c>
      <c r="C35" s="86">
        <v>0</v>
      </c>
      <c r="D35" t="s">
        <v>280</v>
      </c>
      <c r="E35" t="str">
        <f>IF(OR(Tabla5[[#This Row],[A donde]]=$A$4,Tabla5[[#This Row],[A donde]]="BOTH",$A$4="BOTH"),IF(Tabla5[[#This Row],[Valor]]=0,"APLICA",""),"")</f>
        <v>APLICA</v>
      </c>
      <c r="F35" t="s">
        <v>221</v>
      </c>
    </row>
    <row r="36" spans="1:6" x14ac:dyDescent="0.25">
      <c r="A36" s="23"/>
      <c r="B36" s="23" t="s">
        <v>158</v>
      </c>
      <c r="C36" s="81">
        <v>0.25</v>
      </c>
      <c r="D36" t="s">
        <v>108</v>
      </c>
      <c r="E36" t="str">
        <f>IF($A$4&lt;&gt;"Planta",IF(OR(Tabla5[[#This Row],[A donde]]=$A$4,Tabla5[[#This Row],[A donde]]="BOTH",$A$4="BOTH"),IF(Tabla5[[#This Row],[Valor]]&lt;1,"APLICA",""),""),"")</f>
        <v>APLICA</v>
      </c>
      <c r="F36" t="s">
        <v>221</v>
      </c>
    </row>
    <row r="37" spans="1:6" x14ac:dyDescent="0.25">
      <c r="A37" s="23" t="s">
        <v>165</v>
      </c>
      <c r="B37" s="23" t="s">
        <v>279</v>
      </c>
      <c r="C37" s="81">
        <v>0</v>
      </c>
      <c r="D37" t="s">
        <v>170</v>
      </c>
      <c r="E37" t="str">
        <f>IF(OR(Tabla5[[#This Row],[A donde]]=$A$4,Tabla5[[#This Row],[A donde]]="BOTH",$A$4="BOTH"),IF(Tabla5[[#This Row],[Valor]]=0,"APLICA",""),"")</f>
        <v>APLICA</v>
      </c>
      <c r="F37" t="s">
        <v>221</v>
      </c>
    </row>
    <row r="38" spans="1:6" x14ac:dyDescent="0.25">
      <c r="A38" s="23" t="s">
        <v>166</v>
      </c>
      <c r="B38" s="23" t="s">
        <v>159</v>
      </c>
      <c r="C38" s="86">
        <v>2</v>
      </c>
      <c r="D38" t="s">
        <v>129</v>
      </c>
      <c r="E38" t="str">
        <f>IF($A$4&lt;&gt;"Cultivo",IF(OR(Tabla5[[#This Row],[A donde]]=$A$4,Tabla5[[#This Row],[A donde]]="BOTH",$A$4="BOTH"),IF(Tabla5[[#This Row],[Valor]]=0,"APLICA",""),""),"")</f>
        <v/>
      </c>
      <c r="F38" t="s">
        <v>221</v>
      </c>
    </row>
    <row r="39" spans="1:6" x14ac:dyDescent="0.25">
      <c r="A39" s="23"/>
      <c r="B39" s="23" t="s">
        <v>160</v>
      </c>
      <c r="C39" s="81">
        <v>0</v>
      </c>
      <c r="D39" t="s">
        <v>171</v>
      </c>
      <c r="E39" t="str">
        <f>IF(OR(Tabla5[[#This Row],[A donde]]=$A$4,Tabla5[[#This Row],[A donde]]="BOTH",$A$4="BOTH"),IF(AND(Tabla5[[#This Row],[Valor]]=1,C40&lt;0.75),"APLICA",""),"")</f>
        <v/>
      </c>
      <c r="F39" t="s">
        <v>221</v>
      </c>
    </row>
    <row r="40" spans="1:6" x14ac:dyDescent="0.25">
      <c r="A40" s="23"/>
      <c r="B40" s="23" t="s">
        <v>161</v>
      </c>
      <c r="C40" s="87">
        <v>0</v>
      </c>
      <c r="E40" t="str">
        <f>IF($A$4&lt;&gt;"Planta",IF(OR(Tabla5[[#This Row],[A donde]]=$A$4,Tabla5[[#This Row],[A donde]]="BOTH",$A$4="BOTH"),IF(Tabla5[[#This Row],[Valor]]&lt;75%,"APLICA",""),""),"")</f>
        <v>APLICA</v>
      </c>
    </row>
    <row r="41" spans="1:6" x14ac:dyDescent="0.25">
      <c r="A41" s="22"/>
      <c r="B41" s="22" t="s">
        <v>296</v>
      </c>
      <c r="C41" s="81">
        <v>0</v>
      </c>
      <c r="D41" t="s">
        <v>114</v>
      </c>
      <c r="E41" t="str">
        <f>IF($A$4&lt;&gt;"Planta",IF(OR(Tabla5[[#This Row],[A donde]]=$A$4,Tabla5[[#This Row],[A donde]]="BOTH",$A$4="BOTH"),IF(Tabla5[[#This Row],[Valor]]&lt;1,"APLICA",""),""),"")</f>
        <v>APLICA</v>
      </c>
      <c r="F41" t="s">
        <v>221</v>
      </c>
    </row>
    <row r="42" spans="1:6" x14ac:dyDescent="0.25">
      <c r="A42" s="22"/>
      <c r="B42" s="22" t="s">
        <v>272</v>
      </c>
      <c r="C42" s="81">
        <v>0.4</v>
      </c>
      <c r="D42" t="str">
        <f>IF(Tabla5[[#This Row],[Valor]]=0,"PRD-04",IF(OR(Tabla5[[#This Row],[Valor]]=0.4,Tabla5[[#This Row],[Valor]]=0.6),"PRD-05",IF(Tabla5[[#This Row],[Valor]]=0.8,"PRD-06","")))</f>
        <v>PRD-05</v>
      </c>
      <c r="E42" t="str">
        <f>IF(OR(Tabla5[[#This Row],[A donde]]=$A$4,Tabla5[[#This Row],[A donde]]="BOTH",$A$4="BOTH"),IF(Tabla5[[#This Row],[Valor]]&lt;1,"APLICA",""),"")</f>
        <v>APLICA</v>
      </c>
      <c r="F42" t="s">
        <v>221</v>
      </c>
    </row>
    <row r="43" spans="1:6" x14ac:dyDescent="0.25">
      <c r="A43" s="22"/>
      <c r="B43" s="22" t="s">
        <v>273</v>
      </c>
      <c r="C43" s="81">
        <v>0</v>
      </c>
      <c r="D43" t="s">
        <v>111</v>
      </c>
      <c r="E43" t="str">
        <f>IF($A$4&lt;&gt;"Planta",IF(VLOOKUP(CodUni,RecCultivo[],7,FALSE)="PRD-02","APLICA",""))</f>
        <v>APLICA</v>
      </c>
      <c r="F43" t="s">
        <v>221</v>
      </c>
    </row>
    <row r="45" spans="1:6" x14ac:dyDescent="0.25">
      <c r="E45" s="82">
        <f>COUNTIF(Tabla5[Aplicabilidad],"APLICA")</f>
        <v>16</v>
      </c>
    </row>
    <row r="46" spans="1:6" x14ac:dyDescent="0.25">
      <c r="A46" t="s">
        <v>261</v>
      </c>
      <c r="B46" t="s">
        <v>266</v>
      </c>
      <c r="C46" t="s">
        <v>267</v>
      </c>
      <c r="D46" t="s">
        <v>354</v>
      </c>
      <c r="E46" t="s">
        <v>268</v>
      </c>
    </row>
    <row r="47" spans="1:6" x14ac:dyDescent="0.25">
      <c r="A47" t="s">
        <v>262</v>
      </c>
      <c r="B47" s="28">
        <v>0</v>
      </c>
      <c r="C47" s="28">
        <v>0.10975609756097561</v>
      </c>
      <c r="D47" s="28">
        <v>0</v>
      </c>
      <c r="E47" s="28">
        <f>IFERROR(Tabla6[[#This Row],[0]]/SUM(Tabla6[0]),0)</f>
        <v>0</v>
      </c>
    </row>
    <row r="48" spans="1:6" x14ac:dyDescent="0.25">
      <c r="A48" t="s">
        <v>263</v>
      </c>
      <c r="B48" s="13">
        <f>B47+C47</f>
        <v>0.10975609756097561</v>
      </c>
      <c r="C48" s="28">
        <v>0.59756097560975607</v>
      </c>
      <c r="D48" s="28">
        <v>0</v>
      </c>
      <c r="E48" s="28">
        <f>IFERROR(Tabla6[[#This Row],[0]]/SUM(Tabla6[0]),0)</f>
        <v>0</v>
      </c>
    </row>
    <row r="49" spans="1:5" x14ac:dyDescent="0.25">
      <c r="A49" t="s">
        <v>300</v>
      </c>
      <c r="B49" s="13">
        <f t="shared" ref="B49:B52" si="0">B48+C48</f>
        <v>0.70731707317073167</v>
      </c>
      <c r="C49" s="28">
        <v>7.3170731707317069E-2</v>
      </c>
      <c r="D49" s="28">
        <v>0</v>
      </c>
      <c r="E49" s="28">
        <f>IFERROR(Tabla6[[#This Row],[0]]/SUM(Tabla6[0]),0)</f>
        <v>0</v>
      </c>
    </row>
    <row r="50" spans="1:5" x14ac:dyDescent="0.25">
      <c r="A50" t="s">
        <v>264</v>
      </c>
      <c r="B50" s="13">
        <f t="shared" si="0"/>
        <v>0.7804878048780487</v>
      </c>
      <c r="C50" s="28">
        <v>7.3170731707317069E-2</v>
      </c>
      <c r="D50" s="28">
        <v>0</v>
      </c>
      <c r="E50" s="28">
        <f>IFERROR(Tabla6[[#This Row],[0]]/SUM(Tabla6[0]),0)</f>
        <v>0</v>
      </c>
    </row>
    <row r="51" spans="1:5" x14ac:dyDescent="0.25">
      <c r="A51" t="s">
        <v>265</v>
      </c>
      <c r="B51" s="13">
        <f t="shared" si="0"/>
        <v>0.85365853658536572</v>
      </c>
      <c r="C51" s="28">
        <v>0.10975609756097561</v>
      </c>
      <c r="D51" s="28">
        <v>0</v>
      </c>
      <c r="E51" s="28">
        <f>IFERROR(Tabla6[[#This Row],[0]]/SUM(Tabla6[0]),0)</f>
        <v>0</v>
      </c>
    </row>
    <row r="52" spans="1:5" x14ac:dyDescent="0.25">
      <c r="A52" t="s">
        <v>88</v>
      </c>
      <c r="B52" s="13">
        <f t="shared" si="0"/>
        <v>0.96341463414634132</v>
      </c>
      <c r="C52" s="28">
        <v>3.6585365853658534E-2</v>
      </c>
      <c r="D52" s="28">
        <v>0.44</v>
      </c>
      <c r="E52" s="28">
        <f>IFERROR(Tabla6[[#This Row],[0]]/SUM(Tabla6[0]),0)</f>
        <v>1</v>
      </c>
    </row>
  </sheetData>
  <conditionalFormatting sqref="D9:D43">
    <cfRule type="duplicateValues" dxfId="33" priority="1"/>
  </conditionalFormatting>
  <pageMargins left="0.7" right="0.7" top="0.75" bottom="0.75" header="0.3" footer="0.3"/>
  <drawing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19"/>
  <sheetViews>
    <sheetView topLeftCell="A3" workbookViewId="0">
      <selection activeCell="B2" sqref="B2"/>
    </sheetView>
  </sheetViews>
  <sheetFormatPr baseColWidth="10" defaultRowHeight="15" x14ac:dyDescent="0.25"/>
  <sheetData>
    <row r="1" spans="1:9" ht="28.5" x14ac:dyDescent="0.25">
      <c r="A1" s="50" t="s">
        <v>135</v>
      </c>
      <c r="B1" s="51" t="s">
        <v>86</v>
      </c>
      <c r="C1" s="51" t="s">
        <v>34</v>
      </c>
      <c r="D1" s="51" t="s">
        <v>136</v>
      </c>
      <c r="E1" s="51" t="s">
        <v>185</v>
      </c>
      <c r="F1" s="51" t="s">
        <v>213</v>
      </c>
      <c r="G1" s="51" t="s">
        <v>214</v>
      </c>
      <c r="H1" s="51" t="s">
        <v>215</v>
      </c>
      <c r="I1" s="51" t="s">
        <v>193</v>
      </c>
    </row>
    <row r="2" spans="1:9" ht="409.5" x14ac:dyDescent="0.25">
      <c r="A2" s="40" t="str">
        <f>IFERROR(VLOOKUP(Tabla958[[#This Row],[ID]],Tabla5[[Planes que afectan]:[Aplicabilidad]],2,FALSE),"")</f>
        <v>APLICA</v>
      </c>
      <c r="B2" s="42" t="s">
        <v>172</v>
      </c>
      <c r="C2" s="52" t="s">
        <v>88</v>
      </c>
      <c r="D2" s="52" t="s">
        <v>234</v>
      </c>
      <c r="E2" s="53" t="s">
        <v>235</v>
      </c>
      <c r="F2" s="42" t="s">
        <v>89</v>
      </c>
      <c r="G2" s="42" t="s">
        <v>89</v>
      </c>
      <c r="H2" s="42" t="s">
        <v>216</v>
      </c>
      <c r="I2" s="42" t="s">
        <v>89</v>
      </c>
    </row>
    <row r="3" spans="1:9" ht="409.5" x14ac:dyDescent="0.25">
      <c r="A3" s="40" t="str">
        <f>IFERROR(VLOOKUP(Tabla958[[#This Row],[ID]],Tabla5[[Planes que afectan]:[Aplicabilidad]],2,FALSE),"")</f>
        <v>APLICA</v>
      </c>
      <c r="B3" s="42" t="s">
        <v>174</v>
      </c>
      <c r="C3" s="52" t="s">
        <v>88</v>
      </c>
      <c r="D3" s="52" t="s">
        <v>178</v>
      </c>
      <c r="E3" s="53" t="s">
        <v>186</v>
      </c>
      <c r="F3" s="42" t="s">
        <v>89</v>
      </c>
      <c r="G3" s="42" t="s">
        <v>89</v>
      </c>
      <c r="H3" s="42" t="s">
        <v>216</v>
      </c>
      <c r="I3" s="42" t="s">
        <v>89</v>
      </c>
    </row>
    <row r="4" spans="1:9" ht="409.5" x14ac:dyDescent="0.25">
      <c r="A4" s="40" t="str">
        <f>IFERROR(VLOOKUP(Tabla958[[#This Row],[ID]],Tabla5[[Planes que afectan]:[Aplicabilidad]],2,FALSE),"")</f>
        <v>APLICA</v>
      </c>
      <c r="B4" s="42" t="s">
        <v>91</v>
      </c>
      <c r="C4" s="52" t="s">
        <v>88</v>
      </c>
      <c r="D4" s="52" t="s">
        <v>92</v>
      </c>
      <c r="E4" s="53" t="s">
        <v>93</v>
      </c>
      <c r="F4" s="42" t="s">
        <v>89</v>
      </c>
      <c r="G4" s="42" t="s">
        <v>89</v>
      </c>
      <c r="H4" s="42" t="s">
        <v>216</v>
      </c>
      <c r="I4" s="42" t="s">
        <v>89</v>
      </c>
    </row>
    <row r="5" spans="1:9" ht="409.5" x14ac:dyDescent="0.25">
      <c r="A5" s="40" t="str">
        <f>IFERROR(VLOOKUP(Tabla958[[#This Row],[ID]],Tabla5[[Planes que afectan]:[Aplicabilidad]],2,FALSE),"")</f>
        <v/>
      </c>
      <c r="B5" s="42" t="s">
        <v>94</v>
      </c>
      <c r="C5" s="52" t="s">
        <v>88</v>
      </c>
      <c r="D5" s="52" t="s">
        <v>95</v>
      </c>
      <c r="E5" s="53" t="s">
        <v>96</v>
      </c>
      <c r="F5" s="42" t="s">
        <v>89</v>
      </c>
      <c r="G5" s="42" t="s">
        <v>90</v>
      </c>
      <c r="H5" s="42" t="s">
        <v>217</v>
      </c>
      <c r="I5" s="42" t="s">
        <v>89</v>
      </c>
    </row>
    <row r="6" spans="1:9" ht="409.5" x14ac:dyDescent="0.25">
      <c r="A6" s="40" t="str">
        <f>IFERROR(VLOOKUP(Tabla958[[#This Row],[ID]],Tabla5[[Planes que afectan]:[Aplicabilidad]],2,FALSE),"")</f>
        <v/>
      </c>
      <c r="B6" s="42" t="s">
        <v>100</v>
      </c>
      <c r="C6" s="52" t="s">
        <v>88</v>
      </c>
      <c r="D6" s="52" t="s">
        <v>236</v>
      </c>
      <c r="E6" s="53" t="s">
        <v>237</v>
      </c>
      <c r="F6" s="42" t="s">
        <v>89</v>
      </c>
      <c r="G6" s="42" t="s">
        <v>89</v>
      </c>
      <c r="H6" s="42" t="s">
        <v>216</v>
      </c>
      <c r="I6" s="42" t="s">
        <v>89</v>
      </c>
    </row>
    <row r="7" spans="1:9" ht="299.25" x14ac:dyDescent="0.25">
      <c r="A7" s="40" t="str">
        <f>IFERROR(VLOOKUP(Tabla958[[#This Row],[ID]],Tabla5[[Planes que afectan]:[Aplicabilidad]],2,FALSE),"")</f>
        <v/>
      </c>
      <c r="B7" s="42" t="s">
        <v>169</v>
      </c>
      <c r="C7" s="52" t="s">
        <v>88</v>
      </c>
      <c r="D7" s="52" t="s">
        <v>179</v>
      </c>
      <c r="E7" s="53" t="s">
        <v>187</v>
      </c>
      <c r="F7" s="42" t="s">
        <v>89</v>
      </c>
      <c r="G7" s="42" t="s">
        <v>90</v>
      </c>
      <c r="H7" s="42" t="s">
        <v>217</v>
      </c>
      <c r="I7" s="42" t="s">
        <v>89</v>
      </c>
    </row>
    <row r="8" spans="1:9" ht="409.5" x14ac:dyDescent="0.25">
      <c r="A8" s="40" t="str">
        <f>IFERROR(VLOOKUP(Tabla958[[#This Row],[ID]],Tabla5[[Planes que afectan]:[Aplicabilidad]],2,FALSE),"")</f>
        <v/>
      </c>
      <c r="B8" s="42" t="s">
        <v>175</v>
      </c>
      <c r="C8" s="52" t="s">
        <v>88</v>
      </c>
      <c r="D8" s="52" t="s">
        <v>180</v>
      </c>
      <c r="E8" s="53" t="s">
        <v>188</v>
      </c>
      <c r="F8" s="42" t="s">
        <v>89</v>
      </c>
      <c r="G8" s="42" t="s">
        <v>99</v>
      </c>
      <c r="H8" s="42" t="s">
        <v>218</v>
      </c>
      <c r="I8" s="42" t="s">
        <v>89</v>
      </c>
    </row>
    <row r="9" spans="1:9" ht="409.5" x14ac:dyDescent="0.25">
      <c r="A9" s="40" t="str">
        <f>IFERROR(VLOOKUP(Tabla958[[#This Row],[ID]],Tabla5[[Planes que afectan]:[Aplicabilidad]],2,FALSE),"")</f>
        <v/>
      </c>
      <c r="B9" s="42" t="s">
        <v>176</v>
      </c>
      <c r="C9" s="52" t="s">
        <v>88</v>
      </c>
      <c r="D9" s="52" t="s">
        <v>181</v>
      </c>
      <c r="E9" s="53" t="s">
        <v>189</v>
      </c>
      <c r="F9" s="42" t="s">
        <v>89</v>
      </c>
      <c r="G9" s="42" t="s">
        <v>99</v>
      </c>
      <c r="H9" s="42" t="s">
        <v>218</v>
      </c>
      <c r="I9" s="42" t="s">
        <v>89</v>
      </c>
    </row>
    <row r="10" spans="1:9" ht="313.5" x14ac:dyDescent="0.25">
      <c r="A10" s="40" t="str">
        <f>IFERROR(VLOOKUP(Tabla958[[#This Row],[ID]],Tabla5[[Planes que afectan]:[Aplicabilidad]],2,FALSE),"")</f>
        <v/>
      </c>
      <c r="B10" s="42" t="s">
        <v>102</v>
      </c>
      <c r="C10" s="52" t="s">
        <v>88</v>
      </c>
      <c r="D10" s="52" t="s">
        <v>103</v>
      </c>
      <c r="E10" s="53" t="s">
        <v>104</v>
      </c>
      <c r="F10" s="42" t="s">
        <v>99</v>
      </c>
      <c r="G10" s="42" t="s">
        <v>99</v>
      </c>
      <c r="H10" s="42" t="s">
        <v>216</v>
      </c>
      <c r="I10" s="42" t="s">
        <v>99</v>
      </c>
    </row>
    <row r="11" spans="1:9" ht="409.5" x14ac:dyDescent="0.25">
      <c r="A11" s="40" t="str">
        <f>IFERROR(VLOOKUP(Tabla958[[#This Row],[ID]],Tabla5[[Planes que afectan]:[Aplicabilidad]],2,FALSE),"")</f>
        <v>APLICA</v>
      </c>
      <c r="B11" s="42" t="s">
        <v>105</v>
      </c>
      <c r="C11" s="52" t="s">
        <v>43</v>
      </c>
      <c r="D11" s="52" t="s">
        <v>106</v>
      </c>
      <c r="E11" s="53" t="s">
        <v>107</v>
      </c>
      <c r="F11" s="42" t="s">
        <v>89</v>
      </c>
      <c r="G11" s="42" t="s">
        <v>90</v>
      </c>
      <c r="H11" s="42" t="s">
        <v>217</v>
      </c>
      <c r="I11" s="42" t="s">
        <v>89</v>
      </c>
    </row>
    <row r="12" spans="1:9" ht="409.5" x14ac:dyDescent="0.25">
      <c r="A12" s="41" t="str">
        <f>IFERROR(VLOOKUP(Tabla958[[#This Row],[ID]],Tabla5[[Planes que afectan]:[Aplicabilidad]],2,FALSE),"")</f>
        <v/>
      </c>
      <c r="B12" s="42"/>
      <c r="C12" s="52" t="s">
        <v>43</v>
      </c>
      <c r="D12" s="52" t="s">
        <v>182</v>
      </c>
      <c r="E12" s="53" t="s">
        <v>190</v>
      </c>
      <c r="F12" s="42" t="s">
        <v>89</v>
      </c>
      <c r="G12" s="42" t="s">
        <v>89</v>
      </c>
      <c r="H12" s="42" t="s">
        <v>216</v>
      </c>
      <c r="I12" s="42" t="s">
        <v>89</v>
      </c>
    </row>
    <row r="13" spans="1:9" ht="409.5" x14ac:dyDescent="0.25">
      <c r="A13" s="41" t="str">
        <f>IFERROR(VLOOKUP(Tabla958[[#This Row],[ID]],Tabla5[[Planes que afectan]:[Aplicabilidad]],2,FALSE),"")</f>
        <v/>
      </c>
      <c r="B13" s="42">
        <v>0</v>
      </c>
      <c r="C13" s="52" t="s">
        <v>35</v>
      </c>
      <c r="D13" s="52" t="s">
        <v>109</v>
      </c>
      <c r="E13" s="53" t="s">
        <v>110</v>
      </c>
      <c r="F13" s="42" t="s">
        <v>89</v>
      </c>
      <c r="G13" s="42" t="s">
        <v>89</v>
      </c>
      <c r="H13" s="42" t="s">
        <v>217</v>
      </c>
      <c r="I13" s="42" t="s">
        <v>89</v>
      </c>
    </row>
    <row r="14" spans="1:9" ht="285" x14ac:dyDescent="0.25">
      <c r="A14" s="41" t="str">
        <f>IFERROR(VLOOKUP(Tabla958[[#This Row],[ID]],Tabla5[[Planes que afectan]:[Aplicabilidad]],2,FALSE),"")</f>
        <v/>
      </c>
      <c r="B14" s="42">
        <v>2</v>
      </c>
      <c r="C14" s="52" t="s">
        <v>35</v>
      </c>
      <c r="D14" s="52" t="s">
        <v>112</v>
      </c>
      <c r="E14" s="53" t="s">
        <v>113</v>
      </c>
      <c r="F14" s="42" t="s">
        <v>89</v>
      </c>
      <c r="G14" s="42" t="s">
        <v>89</v>
      </c>
      <c r="H14" s="42" t="s">
        <v>216</v>
      </c>
      <c r="I14" s="42" t="s">
        <v>89</v>
      </c>
    </row>
    <row r="15" spans="1:9" ht="409.5" x14ac:dyDescent="0.25">
      <c r="A15" s="41" t="str">
        <f>IFERROR(VLOOKUP(Tabla958[[#This Row],[ID]],Tabla5[[Planes que afectan]:[Aplicabilidad]],2,FALSE),"")</f>
        <v>APLICA</v>
      </c>
      <c r="B15" s="42" t="s">
        <v>114</v>
      </c>
      <c r="C15" s="52" t="s">
        <v>35</v>
      </c>
      <c r="D15" s="52" t="s">
        <v>115</v>
      </c>
      <c r="E15" s="53" t="s">
        <v>116</v>
      </c>
      <c r="F15" s="42" t="s">
        <v>89</v>
      </c>
      <c r="G15" s="42" t="s">
        <v>90</v>
      </c>
      <c r="H15" s="42" t="s">
        <v>217</v>
      </c>
      <c r="I15" s="42" t="s">
        <v>89</v>
      </c>
    </row>
    <row r="16" spans="1:9" ht="384.75" x14ac:dyDescent="0.25">
      <c r="A16" s="41" t="str">
        <f>IFERROR(VLOOKUP(Tabla958[[#This Row],[ID]],Tabla5[[Planes que afectan]:[Aplicabilidad]],2,FALSE),"")</f>
        <v/>
      </c>
      <c r="B16" s="42" t="s">
        <v>117</v>
      </c>
      <c r="C16" s="52" t="s">
        <v>35</v>
      </c>
      <c r="D16" s="52" t="s">
        <v>238</v>
      </c>
      <c r="E16" s="53" t="s">
        <v>239</v>
      </c>
      <c r="F16" s="42" t="s">
        <v>89</v>
      </c>
      <c r="G16" s="42" t="s">
        <v>89</v>
      </c>
      <c r="H16" s="42" t="s">
        <v>216</v>
      </c>
      <c r="I16" s="42" t="s">
        <v>89</v>
      </c>
    </row>
    <row r="17" spans="1:9" ht="370.5" x14ac:dyDescent="0.25">
      <c r="A17" s="41" t="str">
        <f>IFERROR(VLOOKUP(Tabla958[[#This Row],[ID]],Tabla5[[Planes que afectan]:[Aplicabilidad]],2,FALSE),"")</f>
        <v/>
      </c>
      <c r="B17" s="42" t="s">
        <v>123</v>
      </c>
      <c r="C17" s="52" t="s">
        <v>35</v>
      </c>
      <c r="D17" s="52" t="s">
        <v>124</v>
      </c>
      <c r="E17" s="53" t="s">
        <v>125</v>
      </c>
      <c r="F17" s="42" t="s">
        <v>89</v>
      </c>
      <c r="G17" s="42" t="s">
        <v>99</v>
      </c>
      <c r="H17" s="42" t="s">
        <v>216</v>
      </c>
      <c r="I17" s="42" t="s">
        <v>89</v>
      </c>
    </row>
    <row r="18" spans="1:9" ht="370.5" x14ac:dyDescent="0.25">
      <c r="A18" s="41" t="str">
        <f>IFERROR(VLOOKUP(Tabla958[[#This Row],[ID]],Tabla5[[Planes que afectan]:[Aplicabilidad]],2,FALSE),"")</f>
        <v/>
      </c>
      <c r="B18" s="42" t="s">
        <v>126</v>
      </c>
      <c r="C18" s="52" t="s">
        <v>35</v>
      </c>
      <c r="D18" s="52" t="s">
        <v>240</v>
      </c>
      <c r="E18" s="53" t="s">
        <v>128</v>
      </c>
      <c r="F18" s="42" t="s">
        <v>89</v>
      </c>
      <c r="G18" s="42" t="s">
        <v>89</v>
      </c>
      <c r="H18" s="42" t="s">
        <v>216</v>
      </c>
      <c r="I18" s="42" t="s">
        <v>89</v>
      </c>
    </row>
    <row r="19" spans="1:9" ht="171" x14ac:dyDescent="0.25">
      <c r="A19" s="41" t="str">
        <f>IFERROR(VLOOKUP(Tabla958[[#This Row],[ID]],Tabla5[[Planes que afectan]:[Aplicabilidad]],2,FALSE),"")</f>
        <v/>
      </c>
      <c r="B19" s="42" t="s">
        <v>171</v>
      </c>
      <c r="C19" s="52" t="s">
        <v>184</v>
      </c>
      <c r="D19" s="52" t="s">
        <v>183</v>
      </c>
      <c r="E19" s="53" t="s">
        <v>233</v>
      </c>
      <c r="F19" s="42" t="s">
        <v>90</v>
      </c>
      <c r="G19" s="42" t="s">
        <v>89</v>
      </c>
      <c r="H19" s="42" t="s">
        <v>217</v>
      </c>
      <c r="I19" s="42" t="s">
        <v>90</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7"/>
  <sheetViews>
    <sheetView workbookViewId="0">
      <selection activeCell="C16" sqref="C16"/>
    </sheetView>
  </sheetViews>
  <sheetFormatPr baseColWidth="10" defaultRowHeight="15" x14ac:dyDescent="0.25"/>
  <cols>
    <col min="1" max="1" width="11.7109375" bestFit="1" customWidth="1"/>
    <col min="2" max="2" width="125.7109375" bestFit="1" customWidth="1"/>
  </cols>
  <sheetData>
    <row r="1" spans="1:2" x14ac:dyDescent="0.25">
      <c r="A1" t="s">
        <v>34</v>
      </c>
      <c r="B1" t="s">
        <v>212</v>
      </c>
    </row>
    <row r="2" spans="1:2" x14ac:dyDescent="0.25">
      <c r="A2" t="s">
        <v>43</v>
      </c>
      <c r="B2" t="s">
        <v>61</v>
      </c>
    </row>
    <row r="3" spans="1:2" x14ac:dyDescent="0.25">
      <c r="A3" t="s">
        <v>43</v>
      </c>
      <c r="B3" t="s">
        <v>198</v>
      </c>
    </row>
    <row r="4" spans="1:2" x14ac:dyDescent="0.25">
      <c r="A4" t="s">
        <v>43</v>
      </c>
      <c r="B4" t="s">
        <v>203</v>
      </c>
    </row>
    <row r="5" spans="1:2" x14ac:dyDescent="0.25">
      <c r="A5" t="s">
        <v>43</v>
      </c>
      <c r="B5" t="s">
        <v>206</v>
      </c>
    </row>
    <row r="6" spans="1:2" x14ac:dyDescent="0.25">
      <c r="A6" t="s">
        <v>44</v>
      </c>
      <c r="B6" t="s">
        <v>204</v>
      </c>
    </row>
    <row r="7" spans="1:2" x14ac:dyDescent="0.25">
      <c r="A7" t="s">
        <v>44</v>
      </c>
      <c r="B7" t="s">
        <v>209</v>
      </c>
    </row>
    <row r="8" spans="1:2" x14ac:dyDescent="0.25">
      <c r="A8" t="s">
        <v>44</v>
      </c>
      <c r="B8" t="s">
        <v>210</v>
      </c>
    </row>
    <row r="9" spans="1:2" x14ac:dyDescent="0.25">
      <c r="A9" t="s">
        <v>44</v>
      </c>
      <c r="B9" t="s">
        <v>211</v>
      </c>
    </row>
    <row r="10" spans="1:2" x14ac:dyDescent="0.25">
      <c r="A10" t="s">
        <v>54</v>
      </c>
      <c r="B10" t="s">
        <v>202</v>
      </c>
    </row>
    <row r="11" spans="1:2" x14ac:dyDescent="0.25">
      <c r="A11" t="s">
        <v>54</v>
      </c>
      <c r="B11" t="s">
        <v>199</v>
      </c>
    </row>
    <row r="12" spans="1:2" x14ac:dyDescent="0.25">
      <c r="A12" t="s">
        <v>35</v>
      </c>
      <c r="B12" t="s">
        <v>197</v>
      </c>
    </row>
    <row r="13" spans="1:2" x14ac:dyDescent="0.25">
      <c r="A13" t="s">
        <v>35</v>
      </c>
      <c r="B13" t="s">
        <v>200</v>
      </c>
    </row>
    <row r="14" spans="1:2" x14ac:dyDescent="0.25">
      <c r="A14" t="s">
        <v>35</v>
      </c>
      <c r="B14" t="s">
        <v>201</v>
      </c>
    </row>
    <row r="15" spans="1:2" x14ac:dyDescent="0.25">
      <c r="A15" t="s">
        <v>35</v>
      </c>
      <c r="B15" t="s">
        <v>205</v>
      </c>
    </row>
    <row r="16" spans="1:2" x14ac:dyDescent="0.25">
      <c r="A16" t="s">
        <v>35</v>
      </c>
      <c r="B16" t="s">
        <v>207</v>
      </c>
    </row>
    <row r="17" spans="1:2" x14ac:dyDescent="0.25">
      <c r="A17" t="s">
        <v>35</v>
      </c>
      <c r="B17" t="s">
        <v>208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T50"/>
  <sheetViews>
    <sheetView workbookViewId="0">
      <selection activeCell="K16" sqref="K16:K21"/>
    </sheetView>
  </sheetViews>
  <sheetFormatPr baseColWidth="10" defaultRowHeight="15" x14ac:dyDescent="0.25"/>
  <cols>
    <col min="1" max="1" width="22.7109375" customWidth="1"/>
    <col min="2" max="2" width="4.5703125" customWidth="1"/>
    <col min="4" max="4" width="21.28515625" bestFit="1" customWidth="1"/>
    <col min="13" max="13" width="28" bestFit="1" customWidth="1"/>
    <col min="18" max="18" width="17.28515625" customWidth="1"/>
  </cols>
  <sheetData>
    <row r="1" spans="1:20" x14ac:dyDescent="0.25">
      <c r="A1" s="1" t="s">
        <v>1</v>
      </c>
      <c r="M1" s="98" t="s">
        <v>328</v>
      </c>
      <c r="N1" s="98" t="s">
        <v>323</v>
      </c>
      <c r="O1" s="98" t="s">
        <v>324</v>
      </c>
      <c r="P1" s="98" t="s">
        <v>325</v>
      </c>
      <c r="Q1" s="98" t="s">
        <v>326</v>
      </c>
      <c r="R1" s="98" t="s">
        <v>327</v>
      </c>
      <c r="S1" t="s">
        <v>348</v>
      </c>
      <c r="T1" t="s">
        <v>363</v>
      </c>
    </row>
    <row r="2" spans="1:20" x14ac:dyDescent="0.25">
      <c r="A2" s="8" t="s">
        <v>297</v>
      </c>
      <c r="D2" t="s">
        <v>309</v>
      </c>
      <c r="K2">
        <f>13-7</f>
        <v>6</v>
      </c>
      <c r="M2" s="98" t="s">
        <v>357</v>
      </c>
      <c r="N2" s="99"/>
      <c r="O2" s="99"/>
      <c r="P2" s="99"/>
      <c r="Q2" s="100"/>
      <c r="R2" t="s">
        <v>355</v>
      </c>
      <c r="S2" s="95"/>
      <c r="T2" s="95">
        <f>LEN(RecCultivo[[#This Row],[Recomendación]])</f>
        <v>174</v>
      </c>
    </row>
    <row r="3" spans="1:20" x14ac:dyDescent="0.25">
      <c r="A3" t="s">
        <v>298</v>
      </c>
      <c r="B3" s="29">
        <v>7</v>
      </c>
      <c r="D3" t="s">
        <v>310</v>
      </c>
      <c r="M3" s="98" t="s">
        <v>358</v>
      </c>
      <c r="N3" s="99"/>
      <c r="O3" s="99"/>
      <c r="P3" s="99"/>
      <c r="Q3" s="100"/>
      <c r="R3" t="s">
        <v>365</v>
      </c>
      <c r="S3" s="95" t="s">
        <v>111</v>
      </c>
      <c r="T3" s="95">
        <f>LEN(RecCultivo[[#This Row],[Recomendación]])</f>
        <v>310</v>
      </c>
    </row>
    <row r="4" spans="1:20" x14ac:dyDescent="0.25">
      <c r="A4" t="s">
        <v>245</v>
      </c>
      <c r="B4" s="29">
        <v>13</v>
      </c>
      <c r="K4" s="1" t="s">
        <v>328</v>
      </c>
      <c r="M4" s="98" t="s">
        <v>359</v>
      </c>
      <c r="N4" s="99"/>
      <c r="O4" s="99"/>
      <c r="P4" s="99"/>
      <c r="Q4" s="100"/>
      <c r="R4" t="s">
        <v>364</v>
      </c>
      <c r="S4" s="95" t="s">
        <v>111</v>
      </c>
      <c r="T4" s="95">
        <f>LEN(RecCultivo[[#This Row],[Recomendación]])</f>
        <v>339</v>
      </c>
    </row>
    <row r="5" spans="1:20" x14ac:dyDescent="0.25">
      <c r="A5" t="s">
        <v>246</v>
      </c>
      <c r="B5">
        <v>20</v>
      </c>
      <c r="K5" s="96" t="s">
        <v>244</v>
      </c>
      <c r="M5" s="98" t="s">
        <v>244</v>
      </c>
      <c r="N5" s="99"/>
      <c r="O5" s="99"/>
      <c r="P5" s="99"/>
      <c r="Q5" s="100"/>
      <c r="R5" t="s">
        <v>356</v>
      </c>
      <c r="S5" s="95" t="s">
        <v>111</v>
      </c>
      <c r="T5" s="95">
        <f>LEN(RecCultivo[[#This Row],[Recomendación]])</f>
        <v>256</v>
      </c>
    </row>
    <row r="6" spans="1:20" x14ac:dyDescent="0.25">
      <c r="K6" s="1" t="s">
        <v>346</v>
      </c>
    </row>
    <row r="7" spans="1:20" x14ac:dyDescent="0.25">
      <c r="A7" t="s">
        <v>6</v>
      </c>
      <c r="D7" t="s">
        <v>241</v>
      </c>
      <c r="E7" t="s">
        <v>7</v>
      </c>
      <c r="F7" s="76" t="s">
        <v>252</v>
      </c>
      <c r="G7">
        <v>1</v>
      </c>
      <c r="K7" s="96" t="str">
        <f>IFERROR(VLOOKUP(CodUni,RecCultivo[],6,FALSE),VLOOKUP("No lo conoce",RecCultivo[],6,FALSE))</f>
        <v>Hay parámetros adicionales al alimento que están afectando su cultivo y que impactan en la relación entre el factor  de conversión de alimento y la ganacia promedio diaria. Le recomendamos revisar las condiciones de calidad de agua y parámetros zootécnicos</v>
      </c>
    </row>
    <row r="8" spans="1:20" x14ac:dyDescent="0.25">
      <c r="A8" t="s">
        <v>7</v>
      </c>
      <c r="D8" t="s">
        <v>243</v>
      </c>
      <c r="E8" t="s">
        <v>7</v>
      </c>
      <c r="F8" s="76" t="s">
        <v>253</v>
      </c>
      <c r="G8">
        <v>0.5</v>
      </c>
      <c r="K8" s="1" t="s">
        <v>347</v>
      </c>
    </row>
    <row r="9" spans="1:20" x14ac:dyDescent="0.25">
      <c r="D9" t="s">
        <v>242</v>
      </c>
      <c r="E9" t="s">
        <v>6</v>
      </c>
      <c r="F9" s="76" t="s">
        <v>254</v>
      </c>
      <c r="G9">
        <v>0.25</v>
      </c>
      <c r="K9" s="96" t="s">
        <v>244</v>
      </c>
    </row>
    <row r="10" spans="1:20" x14ac:dyDescent="0.25">
      <c r="A10" t="s">
        <v>11</v>
      </c>
      <c r="D10" s="1" t="s">
        <v>244</v>
      </c>
      <c r="E10" t="s">
        <v>6</v>
      </c>
      <c r="F10" s="76" t="s">
        <v>255</v>
      </c>
      <c r="G10">
        <v>0</v>
      </c>
    </row>
    <row r="11" spans="1:20" x14ac:dyDescent="0.25">
      <c r="A11" t="s">
        <v>10</v>
      </c>
    </row>
    <row r="12" spans="1:20" x14ac:dyDescent="0.25">
      <c r="A12" t="s">
        <v>9</v>
      </c>
      <c r="D12" s="101" t="s">
        <v>360</v>
      </c>
      <c r="E12" s="76"/>
      <c r="F12">
        <v>1</v>
      </c>
    </row>
    <row r="13" spans="1:20" x14ac:dyDescent="0.25">
      <c r="A13" t="s">
        <v>12</v>
      </c>
      <c r="D13" s="101" t="s">
        <v>362</v>
      </c>
      <c r="E13" s="76"/>
      <c r="F13">
        <v>0.5</v>
      </c>
      <c r="N13" s="159" t="s">
        <v>329</v>
      </c>
      <c r="O13" s="159"/>
      <c r="Q13" s="159" t="s">
        <v>335</v>
      </c>
      <c r="R13" s="159"/>
    </row>
    <row r="14" spans="1:20" x14ac:dyDescent="0.25">
      <c r="A14" t="s">
        <v>13</v>
      </c>
      <c r="D14" s="101" t="s">
        <v>361</v>
      </c>
      <c r="E14" s="76"/>
      <c r="F14">
        <v>0.25</v>
      </c>
      <c r="N14" t="s">
        <v>330</v>
      </c>
      <c r="O14" s="101" t="s">
        <v>315</v>
      </c>
      <c r="Q14" t="s">
        <v>337</v>
      </c>
      <c r="R14" s="97" t="s">
        <v>316</v>
      </c>
    </row>
    <row r="15" spans="1:20" x14ac:dyDescent="0.25">
      <c r="A15" t="s">
        <v>78</v>
      </c>
      <c r="D15" s="101" t="s">
        <v>244</v>
      </c>
      <c r="E15" s="76"/>
      <c r="F15">
        <v>0</v>
      </c>
      <c r="N15" t="s">
        <v>331</v>
      </c>
      <c r="O15" s="101" t="s">
        <v>318</v>
      </c>
      <c r="Q15" t="s">
        <v>338</v>
      </c>
      <c r="R15" s="97" t="s">
        <v>317</v>
      </c>
    </row>
    <row r="16" spans="1:20" x14ac:dyDescent="0.25">
      <c r="D16" s="75"/>
      <c r="E16" s="76"/>
    </row>
    <row r="17" spans="1:18" x14ac:dyDescent="0.25">
      <c r="A17" t="s">
        <v>15</v>
      </c>
      <c r="B17">
        <v>3</v>
      </c>
      <c r="D17" s="74"/>
      <c r="E17" s="76"/>
      <c r="N17" s="159" t="s">
        <v>332</v>
      </c>
      <c r="O17" s="159"/>
      <c r="Q17" s="159" t="s">
        <v>336</v>
      </c>
      <c r="R17" s="159"/>
    </row>
    <row r="18" spans="1:18" x14ac:dyDescent="0.25">
      <c r="A18" t="s">
        <v>16</v>
      </c>
      <c r="B18">
        <v>2</v>
      </c>
      <c r="D18" s="74"/>
      <c r="E18" s="76"/>
      <c r="N18" t="s">
        <v>333</v>
      </c>
      <c r="O18" s="101" t="s">
        <v>319</v>
      </c>
      <c r="Q18" t="s">
        <v>339</v>
      </c>
      <c r="R18" s="102" t="s">
        <v>320</v>
      </c>
    </row>
    <row r="19" spans="1:18" x14ac:dyDescent="0.25">
      <c r="A19" t="s">
        <v>17</v>
      </c>
      <c r="B19">
        <v>1</v>
      </c>
      <c r="D19" s="74"/>
      <c r="E19" s="76"/>
      <c r="N19" t="s">
        <v>334</v>
      </c>
      <c r="O19" s="101" t="s">
        <v>322</v>
      </c>
      <c r="Q19" t="s">
        <v>340</v>
      </c>
      <c r="R19" s="103" t="s">
        <v>321</v>
      </c>
    </row>
    <row r="20" spans="1:18" x14ac:dyDescent="0.25">
      <c r="A20" t="s">
        <v>18</v>
      </c>
      <c r="B20">
        <v>0</v>
      </c>
      <c r="E20" s="76"/>
    </row>
    <row r="21" spans="1:18" x14ac:dyDescent="0.25">
      <c r="N21" t="s">
        <v>310</v>
      </c>
      <c r="O21" t="s">
        <v>341</v>
      </c>
      <c r="P21" t="s">
        <v>342</v>
      </c>
      <c r="R21" t="s">
        <v>345</v>
      </c>
    </row>
    <row r="22" spans="1:18" x14ac:dyDescent="0.25">
      <c r="F22" t="s">
        <v>162</v>
      </c>
      <c r="G22" t="s">
        <v>312</v>
      </c>
      <c r="H22" t="s">
        <v>313</v>
      </c>
      <c r="N22" t="s">
        <v>309</v>
      </c>
      <c r="O22" t="s">
        <v>343</v>
      </c>
      <c r="P22" t="s">
        <v>344</v>
      </c>
    </row>
    <row r="23" spans="1:18" x14ac:dyDescent="0.25">
      <c r="A23" t="s">
        <v>19</v>
      </c>
      <c r="D23" t="s">
        <v>249</v>
      </c>
      <c r="E23" s="76" t="s">
        <v>256</v>
      </c>
      <c r="F23">
        <v>2</v>
      </c>
      <c r="G23">
        <v>1.5</v>
      </c>
      <c r="H23">
        <v>0.5</v>
      </c>
    </row>
    <row r="24" spans="1:18" x14ac:dyDescent="0.25">
      <c r="A24" t="s">
        <v>20</v>
      </c>
      <c r="D24" t="s">
        <v>250</v>
      </c>
      <c r="E24" s="76" t="s">
        <v>257</v>
      </c>
      <c r="F24">
        <v>1</v>
      </c>
      <c r="G24">
        <v>0.7</v>
      </c>
      <c r="H24">
        <v>0.3</v>
      </c>
    </row>
    <row r="25" spans="1:18" x14ac:dyDescent="0.25">
      <c r="A25" t="s">
        <v>21</v>
      </c>
      <c r="D25" t="s">
        <v>251</v>
      </c>
      <c r="E25" s="76" t="s">
        <v>258</v>
      </c>
      <c r="F25">
        <v>0.5</v>
      </c>
      <c r="G25">
        <v>0.25</v>
      </c>
      <c r="H25">
        <v>0.25</v>
      </c>
    </row>
    <row r="26" spans="1:18" x14ac:dyDescent="0.25">
      <c r="A26" t="s">
        <v>22</v>
      </c>
    </row>
    <row r="27" spans="1:18" x14ac:dyDescent="0.25">
      <c r="A27" t="s">
        <v>23</v>
      </c>
    </row>
    <row r="28" spans="1:18" x14ac:dyDescent="0.25">
      <c r="D28" t="s">
        <v>247</v>
      </c>
      <c r="E28" s="76" t="s">
        <v>259</v>
      </c>
      <c r="F28">
        <v>1</v>
      </c>
    </row>
    <row r="29" spans="1:18" x14ac:dyDescent="0.25">
      <c r="A29" t="s">
        <v>57</v>
      </c>
      <c r="B29">
        <v>0</v>
      </c>
      <c r="D29" t="s">
        <v>248</v>
      </c>
      <c r="E29" s="76" t="s">
        <v>260</v>
      </c>
      <c r="F29">
        <v>2</v>
      </c>
    </row>
    <row r="30" spans="1:18" x14ac:dyDescent="0.25">
      <c r="A30" t="s">
        <v>58</v>
      </c>
      <c r="B30">
        <v>1</v>
      </c>
    </row>
    <row r="31" spans="1:18" x14ac:dyDescent="0.25">
      <c r="A31" t="s">
        <v>59</v>
      </c>
      <c r="B31">
        <v>2</v>
      </c>
    </row>
    <row r="32" spans="1:18" x14ac:dyDescent="0.25">
      <c r="A32" t="s">
        <v>60</v>
      </c>
      <c r="B32">
        <v>3</v>
      </c>
    </row>
    <row r="34" spans="1:2" x14ac:dyDescent="0.25">
      <c r="A34" t="s">
        <v>62</v>
      </c>
      <c r="B34">
        <v>0</v>
      </c>
    </row>
    <row r="35" spans="1:2" x14ac:dyDescent="0.25">
      <c r="A35" t="s">
        <v>63</v>
      </c>
      <c r="B35">
        <v>1</v>
      </c>
    </row>
    <row r="36" spans="1:2" x14ac:dyDescent="0.25">
      <c r="A36" t="s">
        <v>64</v>
      </c>
      <c r="B36">
        <v>2</v>
      </c>
    </row>
    <row r="37" spans="1:2" x14ac:dyDescent="0.25">
      <c r="A37" t="s">
        <v>65</v>
      </c>
      <c r="B37">
        <v>3</v>
      </c>
    </row>
    <row r="39" spans="1:2" x14ac:dyDescent="0.25">
      <c r="A39" t="s">
        <v>69</v>
      </c>
    </row>
    <row r="40" spans="1:2" x14ac:dyDescent="0.25">
      <c r="A40" t="s">
        <v>70</v>
      </c>
    </row>
    <row r="41" spans="1:2" x14ac:dyDescent="0.25">
      <c r="A41" t="s">
        <v>71</v>
      </c>
    </row>
    <row r="42" spans="1:2" x14ac:dyDescent="0.25">
      <c r="A42" t="s">
        <v>72</v>
      </c>
    </row>
    <row r="43" spans="1:2" x14ac:dyDescent="0.25">
      <c r="A43" t="s">
        <v>73</v>
      </c>
    </row>
    <row r="44" spans="1:2" x14ac:dyDescent="0.25">
      <c r="A44" t="s">
        <v>74</v>
      </c>
    </row>
    <row r="45" spans="1:2" x14ac:dyDescent="0.25">
      <c r="A45" t="s">
        <v>13</v>
      </c>
    </row>
    <row r="47" spans="1:2" x14ac:dyDescent="0.25">
      <c r="A47" s="13">
        <v>0.25</v>
      </c>
    </row>
    <row r="48" spans="1:2" x14ac:dyDescent="0.25">
      <c r="A48" s="13">
        <v>0.5</v>
      </c>
    </row>
    <row r="49" spans="1:1" x14ac:dyDescent="0.25">
      <c r="A49" s="13">
        <v>0.75</v>
      </c>
    </row>
    <row r="50" spans="1:1" x14ac:dyDescent="0.25">
      <c r="A50" s="13">
        <v>1</v>
      </c>
    </row>
  </sheetData>
  <sortState ref="A10:A14">
    <sortCondition ref="A10"/>
  </sortState>
  <mergeCells count="4">
    <mergeCell ref="N13:O13"/>
    <mergeCell ref="N17:O17"/>
    <mergeCell ref="Q13:R13"/>
    <mergeCell ref="Q17:R17"/>
  </mergeCells>
  <pageMargins left="0.7" right="0.7" top="0.75" bottom="0.75" header="0.3" footer="0.3"/>
  <pageSetup scale="35" orientation="landscape" cellComments="atEnd"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34"/>
  <sheetViews>
    <sheetView showGridLines="0" zoomScale="80" zoomScaleNormal="80" workbookViewId="0">
      <selection activeCell="C6" sqref="C6"/>
    </sheetView>
  </sheetViews>
  <sheetFormatPr baseColWidth="10" defaultRowHeight="15" x14ac:dyDescent="0.25"/>
  <cols>
    <col min="1" max="1" width="18.7109375" bestFit="1" customWidth="1"/>
    <col min="2" max="2" width="8.42578125" bestFit="1" customWidth="1"/>
    <col min="3" max="3" width="12.28515625" bestFit="1" customWidth="1"/>
    <col min="4" max="4" width="11.140625" customWidth="1"/>
    <col min="5" max="6" width="24.85546875" customWidth="1"/>
    <col min="7" max="7" width="24.7109375" customWidth="1"/>
    <col min="8" max="8" width="7.85546875" customWidth="1"/>
    <col min="9" max="9" width="8.42578125" customWidth="1"/>
    <col min="10" max="10" width="10" hidden="1" customWidth="1"/>
    <col min="11" max="11" width="10" bestFit="1" customWidth="1"/>
    <col min="12" max="12" width="17.7109375" bestFit="1" customWidth="1"/>
    <col min="13" max="13" width="67.28515625" bestFit="1" customWidth="1"/>
    <col min="14" max="14" width="16.28515625" bestFit="1" customWidth="1"/>
    <col min="15" max="15" width="11.42578125" customWidth="1"/>
  </cols>
  <sheetData>
    <row r="1" spans="1:15" ht="40.5" customHeight="1" x14ac:dyDescent="0.25"/>
    <row r="2" spans="1:15" x14ac:dyDescent="0.25">
      <c r="A2" s="15" t="s">
        <v>81</v>
      </c>
      <c r="B2" s="16" t="s">
        <v>275</v>
      </c>
      <c r="C2" s="17" t="s">
        <v>276</v>
      </c>
    </row>
    <row r="3" spans="1:15" x14ac:dyDescent="0.25">
      <c r="A3" s="18" t="s">
        <v>194</v>
      </c>
      <c r="B3" s="19">
        <f>Tabla2[Procesos e Infr.]</f>
        <v>4.2357142857142858</v>
      </c>
      <c r="C3" s="19">
        <f>Tabla2[Adm. Y control]</f>
        <v>0.65</v>
      </c>
    </row>
    <row r="4" spans="1:15" x14ac:dyDescent="0.25">
      <c r="A4" s="20" t="s">
        <v>294</v>
      </c>
      <c r="B4" s="85">
        <f>IF(AND(B3&gt;0,B3&lt;=(B6/3)),((B6/3)+(B6/6)),IF(AND(B3&gt;(B6/3),B3&lt;=(2*B6/3)),((2*B6/3)+(B6/6)),IF(B3&gt;(2*B6/3),B6,0)))</f>
        <v>9.1666666666666661</v>
      </c>
      <c r="C4" s="85">
        <f>IF(AND(C3&gt;0,C3&lt;=(C6/3)),((C6/3)+(C6/6)),IF(AND(C3&gt;(C6/3),C3&lt;=(2*C6/3)),((2*C6/3)+(C6/6)),IF(C3&gt;(2*C6/3),C6,0)))</f>
        <v>8</v>
      </c>
      <c r="O4" t="s">
        <v>137</v>
      </c>
    </row>
    <row r="5" spans="1:15" x14ac:dyDescent="0.25">
      <c r="K5" s="163" t="s">
        <v>192</v>
      </c>
      <c r="L5" s="163"/>
      <c r="M5" s="163"/>
      <c r="N5" s="163"/>
    </row>
    <row r="6" spans="1:15" ht="90" customHeight="1" x14ac:dyDescent="0.25">
      <c r="A6" t="s">
        <v>282</v>
      </c>
      <c r="B6">
        <f>VLOOKUP('Base Datos'!$A$4,Dashboard!$A$9:$C$11,2,FALSE)</f>
        <v>11</v>
      </c>
      <c r="C6">
        <f>VLOOKUP('Base Datos'!$A$4,Dashboard!$A$9:$C$11,3,FALSE)</f>
        <v>16</v>
      </c>
      <c r="E6" s="61" t="str">
        <f>IF(AND(B3&lt;=(B6/3),C3&gt;=(2*C6/3)),"ACTUAL",IF(AND(B4&lt;=(B6/3),C4&gt;=(2*C6/3)),"DESEADO",""))</f>
        <v/>
      </c>
      <c r="F6" s="61" t="str">
        <f>IF(AND(B3&gt;=(B6/3),B3&lt;=(2*B6/3),C3&gt;=(2*C6/3)),"ACTUAL",IF(AND(B4&gt;=(B6/3),B4&lt;=(2*B6/3),C4&gt;=(2*C6/3)),"DESEADO",""))</f>
        <v/>
      </c>
      <c r="G6" s="61" t="str">
        <f>IF(AND(B3&gt;(2*B6/3),C3&gt;(2*C6/3)),"ACTUAL",IF(AND(B4&gt;=(2*B6/3),C4&gt;=(2*C6/3)),"DESEADO",""))</f>
        <v/>
      </c>
      <c r="H6" s="14"/>
      <c r="K6" s="25" t="s">
        <v>85</v>
      </c>
      <c r="L6" s="160" t="s">
        <v>82</v>
      </c>
      <c r="M6" s="161"/>
      <c r="N6" s="162"/>
    </row>
    <row r="7" spans="1:15" ht="90" customHeight="1" x14ac:dyDescent="0.25">
      <c r="A7">
        <f>11/3</f>
        <v>3.6666666666666665</v>
      </c>
      <c r="E7" s="61" t="str">
        <f>IF(AND(B3&lt;=(B6/3),C3&gt;=(C6/3),C3&lt;(2*C6/3)),"ACTUAL",IF(AND(B4&lt;=(B6/3),C4&gt;=(C6/3),C4&lt;(2*C6/3)),"DESEADO",""))</f>
        <v/>
      </c>
      <c r="F7" s="61" t="str">
        <f>IF(AND(B3&gt;(B6/3),B3&lt;(2*B6/3),C3&gt;=(C6/3),C3&lt;(2*C6/3)),"ACTUAL",IF(AND(B4&gt;(B6/3),B4&lt;(2*B6/3),C4&gt;=(C6/3),C4&lt;(2*C6/3)),"DESEADO",""))</f>
        <v/>
      </c>
      <c r="G7" s="61" t="str">
        <f>IF(AND(B3&gt;(2*B6/3),C3&gt;(C6/3),C3&lt;=(2*C6/3)),"ACTUAL",IF(AND(B4&gt;(2*B6/3),C4&gt;(C6/3),C4&lt;=(2*C6/3)),"DESEADO",""))</f>
        <v>DESEADO</v>
      </c>
      <c r="H7" s="14"/>
      <c r="K7" s="26" t="s">
        <v>83</v>
      </c>
      <c r="L7" s="160" t="s">
        <v>84</v>
      </c>
      <c r="M7" s="161"/>
      <c r="N7" s="162"/>
    </row>
    <row r="8" spans="1:15" ht="90" customHeight="1" x14ac:dyDescent="0.25">
      <c r="E8" s="61" t="str">
        <f>IF(AND(B3&lt;=(B6/3),C3&lt;(C6/3)),"ACTUAL",IF(AND(B4&lt;=(B6/3),C4&lt;(C6/3)),"DESEADO",""))</f>
        <v/>
      </c>
      <c r="F8" s="61" t="str">
        <f>IF(AND(B3&gt;(B6/3),B3&lt;(2*B6/3),C3&lt;(C6/3)),"ACTUAL",IF(AND(B4&gt;(B6/3),B4&lt;(2*B6/3),C4&lt;(C6/3)),"DESEADO",""))</f>
        <v>ACTUAL</v>
      </c>
      <c r="G8" s="61" t="str">
        <f>IF(AND(B3&gt;(2*B6/3),C3&lt;(C6/3)),"ACTUAL",IF(AND(B4&gt;(2*B6/3),C4&lt;(C6/3)),"DESEADO",""))</f>
        <v/>
      </c>
      <c r="H8" s="14"/>
    </row>
    <row r="9" spans="1:15" x14ac:dyDescent="0.25">
      <c r="A9" t="s">
        <v>219</v>
      </c>
      <c r="B9">
        <v>5</v>
      </c>
      <c r="C9">
        <v>16</v>
      </c>
      <c r="E9" s="62"/>
      <c r="F9" s="62"/>
      <c r="G9" s="62"/>
    </row>
    <row r="10" spans="1:15" x14ac:dyDescent="0.25">
      <c r="A10" t="s">
        <v>220</v>
      </c>
      <c r="B10">
        <v>9</v>
      </c>
      <c r="C10">
        <v>10</v>
      </c>
      <c r="E10" s="62"/>
      <c r="F10" s="62"/>
      <c r="G10" s="62"/>
    </row>
    <row r="11" spans="1:15" x14ac:dyDescent="0.25">
      <c r="A11" t="s">
        <v>221</v>
      </c>
      <c r="B11">
        <v>11</v>
      </c>
      <c r="C11">
        <v>16</v>
      </c>
      <c r="E11" s="62"/>
      <c r="F11" s="62"/>
      <c r="G11" s="62"/>
    </row>
    <row r="12" spans="1:15" ht="16.5" x14ac:dyDescent="0.3">
      <c r="E12" s="62"/>
      <c r="F12" s="62"/>
      <c r="G12" s="62"/>
      <c r="J12" s="33" t="s">
        <v>135</v>
      </c>
      <c r="K12" s="34" t="s">
        <v>86</v>
      </c>
      <c r="L12" s="34" t="s">
        <v>34</v>
      </c>
      <c r="M12" s="34" t="s">
        <v>136</v>
      </c>
      <c r="N12" s="35" t="s">
        <v>87</v>
      </c>
    </row>
    <row r="13" spans="1:15" ht="16.5" x14ac:dyDescent="0.3">
      <c r="E13" s="62"/>
      <c r="F13" s="62"/>
      <c r="G13" s="62"/>
      <c r="J13" s="33" t="str">
        <f>IFERROR(VLOOKUP(Tabla9[[#This Row],[ID]],Tabla5[[Planes que afectan]:[Aplicabilidad]],2,FALSE),"")</f>
        <v>APLICA</v>
      </c>
      <c r="K13" s="36" t="s">
        <v>172</v>
      </c>
      <c r="L13" s="36" t="s">
        <v>88</v>
      </c>
      <c r="M13" s="36" t="s">
        <v>177</v>
      </c>
      <c r="N13" s="37"/>
    </row>
    <row r="14" spans="1:15" ht="16.5" x14ac:dyDescent="0.3">
      <c r="E14" s="62"/>
      <c r="F14" s="62"/>
      <c r="G14" s="62"/>
      <c r="J14" s="33" t="str">
        <f>IFERROR(VLOOKUP(Tabla9[[#This Row],[ID]],Tabla5[[Planes que afectan]:[Aplicabilidad]],2,FALSE),"")</f>
        <v>APLICA</v>
      </c>
      <c r="K14" s="36" t="s">
        <v>174</v>
      </c>
      <c r="L14" s="36" t="s">
        <v>88</v>
      </c>
      <c r="M14" s="36" t="s">
        <v>178</v>
      </c>
      <c r="N14" s="33"/>
    </row>
    <row r="15" spans="1:15" ht="16.5" x14ac:dyDescent="0.3">
      <c r="E15" s="62"/>
      <c r="F15" s="62"/>
      <c r="G15" s="62"/>
      <c r="J15" s="33" t="str">
        <f>IFERROR(VLOOKUP(Tabla9[[#This Row],[ID]],Tabla5[[Planes que afectan]:[Aplicabilidad]],2,FALSE),"")</f>
        <v>APLICA</v>
      </c>
      <c r="K15" s="36" t="s">
        <v>91</v>
      </c>
      <c r="L15" s="36" t="s">
        <v>88</v>
      </c>
      <c r="M15" s="36" t="s">
        <v>92</v>
      </c>
      <c r="N15" s="33"/>
    </row>
    <row r="16" spans="1:15" ht="16.5" x14ac:dyDescent="0.3">
      <c r="J16" s="33" t="str">
        <f>IFERROR(VLOOKUP(Tabla9[[#This Row],[ID]],Tabla5[[Planes que afectan]:[Aplicabilidad]],2,FALSE),"")</f>
        <v/>
      </c>
      <c r="K16" s="36" t="s">
        <v>94</v>
      </c>
      <c r="L16" s="36" t="s">
        <v>88</v>
      </c>
      <c r="M16" s="36" t="s">
        <v>95</v>
      </c>
      <c r="N16" s="37"/>
    </row>
    <row r="17" spans="10:14" ht="33" x14ac:dyDescent="0.3">
      <c r="J17" s="33" t="str">
        <f>IFERROR(VLOOKUP(Tabla9[[#This Row],[ID]],Tabla5[[Planes que afectan]:[Aplicabilidad]],2,FALSE),"")</f>
        <v/>
      </c>
      <c r="K17" s="36" t="s">
        <v>97</v>
      </c>
      <c r="L17" s="36" t="s">
        <v>88</v>
      </c>
      <c r="M17" s="36" t="s">
        <v>98</v>
      </c>
      <c r="N17" s="33"/>
    </row>
    <row r="18" spans="10:14" ht="16.5" x14ac:dyDescent="0.3">
      <c r="J18" s="33" t="str">
        <f>IFERROR(VLOOKUP(Tabla9[[#This Row],[ID]],Tabla5[[Planes que afectan]:[Aplicabilidad]],2,FALSE),"")</f>
        <v/>
      </c>
      <c r="K18" s="36" t="s">
        <v>100</v>
      </c>
      <c r="L18" s="36" t="s">
        <v>88</v>
      </c>
      <c r="M18" s="36" t="s">
        <v>101</v>
      </c>
      <c r="N18" s="33"/>
    </row>
    <row r="19" spans="10:14" ht="16.5" x14ac:dyDescent="0.3">
      <c r="J19" s="33" t="str">
        <f>IFERROR(VLOOKUP(Tabla9[[#This Row],[ID]],Tabla5[[Planes que afectan]:[Aplicabilidad]],2,FALSE),"")</f>
        <v/>
      </c>
      <c r="K19" s="36" t="s">
        <v>169</v>
      </c>
      <c r="L19" s="36" t="s">
        <v>88</v>
      </c>
      <c r="M19" s="36" t="s">
        <v>179</v>
      </c>
      <c r="N19" s="33"/>
    </row>
    <row r="20" spans="10:14" ht="16.5" x14ac:dyDescent="0.3">
      <c r="J20" s="33" t="str">
        <f>IFERROR(VLOOKUP(Tabla9[[#This Row],[ID]],Tabla5[[Planes que afectan]:[Aplicabilidad]],2,FALSE),"")</f>
        <v/>
      </c>
      <c r="K20" s="36" t="s">
        <v>175</v>
      </c>
      <c r="L20" s="36" t="s">
        <v>88</v>
      </c>
      <c r="M20" s="36" t="s">
        <v>180</v>
      </c>
      <c r="N20" s="33"/>
    </row>
    <row r="21" spans="10:14" ht="16.5" x14ac:dyDescent="0.3">
      <c r="J21" s="33" t="str">
        <f>IFERROR(VLOOKUP(Tabla9[[#This Row],[ID]],Tabla5[[Planes que afectan]:[Aplicabilidad]],2,FALSE),"")</f>
        <v/>
      </c>
      <c r="K21" s="36" t="s">
        <v>176</v>
      </c>
      <c r="L21" s="36" t="s">
        <v>88</v>
      </c>
      <c r="M21" s="36" t="s">
        <v>181</v>
      </c>
      <c r="N21" s="33"/>
    </row>
    <row r="22" spans="10:14" ht="16.5" x14ac:dyDescent="0.3">
      <c r="J22" s="33" t="str">
        <f>IFERROR(VLOOKUP(Tabla9[[#This Row],[ID]],Tabla5[[Planes que afectan]:[Aplicabilidad]],2,FALSE),"")</f>
        <v/>
      </c>
      <c r="K22" s="36" t="s">
        <v>102</v>
      </c>
      <c r="L22" s="36" t="s">
        <v>88</v>
      </c>
      <c r="M22" s="36" t="s">
        <v>103</v>
      </c>
      <c r="N22" s="33"/>
    </row>
    <row r="23" spans="10:14" ht="33" x14ac:dyDescent="0.3">
      <c r="J23" s="33" t="str">
        <f>IFERROR(VLOOKUP(Tabla9[[#This Row],[ID]],Tabla5[[Planes que afectan]:[Aplicabilidad]],2,FALSE),"")</f>
        <v>APLICA</v>
      </c>
      <c r="K23" s="36" t="s">
        <v>105</v>
      </c>
      <c r="L23" s="36" t="s">
        <v>43</v>
      </c>
      <c r="M23" s="36" t="s">
        <v>106</v>
      </c>
      <c r="N23" s="33"/>
    </row>
    <row r="24" spans="10:14" ht="49.5" x14ac:dyDescent="0.3">
      <c r="J24" s="38" t="str">
        <f>IFERROR(VLOOKUP(Tabla9[[#This Row],[ID]],Tabla5[[Planes que afectan]:[Aplicabilidad]],2,FALSE),"")</f>
        <v>APLICA</v>
      </c>
      <c r="K24" s="36" t="s">
        <v>170</v>
      </c>
      <c r="L24" s="36" t="s">
        <v>43</v>
      </c>
      <c r="M24" s="36" t="s">
        <v>182</v>
      </c>
      <c r="N24" s="33"/>
    </row>
    <row r="25" spans="10:14" ht="33" x14ac:dyDescent="0.3">
      <c r="J25" s="38" t="str">
        <f>IFERROR(VLOOKUP(Tabla9[[#This Row],[ID]],Tabla5[[Planes que afectan]:[Aplicabilidad]],2,FALSE),"")</f>
        <v>APLICA</v>
      </c>
      <c r="K25" s="36" t="s">
        <v>108</v>
      </c>
      <c r="L25" s="36" t="s">
        <v>35</v>
      </c>
      <c r="M25" s="36" t="s">
        <v>109</v>
      </c>
      <c r="N25" s="33"/>
    </row>
    <row r="26" spans="10:14" ht="33" x14ac:dyDescent="0.3">
      <c r="J26" s="38" t="str">
        <f>IFERROR(VLOOKUP(Tabla9[[#This Row],[ID]],Tabla5[[Planes que afectan]:[Aplicabilidad]],2,FALSE),"")</f>
        <v>APLICA</v>
      </c>
      <c r="K26" s="36" t="s">
        <v>111</v>
      </c>
      <c r="L26" s="36" t="s">
        <v>35</v>
      </c>
      <c r="M26" s="36" t="s">
        <v>112</v>
      </c>
      <c r="N26" s="33"/>
    </row>
    <row r="27" spans="10:14" ht="33" x14ac:dyDescent="0.3">
      <c r="J27" s="38" t="str">
        <f>IFERROR(VLOOKUP(Tabla9[[#This Row],[ID]],Tabla5[[Planes que afectan]:[Aplicabilidad]],2,FALSE),"")</f>
        <v>APLICA</v>
      </c>
      <c r="K27" s="36" t="s">
        <v>114</v>
      </c>
      <c r="L27" s="36" t="s">
        <v>35</v>
      </c>
      <c r="M27" s="36" t="s">
        <v>115</v>
      </c>
      <c r="N27" s="33"/>
    </row>
    <row r="28" spans="10:14" ht="49.5" x14ac:dyDescent="0.3">
      <c r="J28" s="38" t="str">
        <f>IFERROR(VLOOKUP(Tabla9[[#This Row],[ID]],Tabla5[[Planes que afectan]:[Aplicabilidad]],2,FALSE),"")</f>
        <v/>
      </c>
      <c r="K28" s="36" t="s">
        <v>117</v>
      </c>
      <c r="L28" s="36" t="s">
        <v>35</v>
      </c>
      <c r="M28" s="36" t="s">
        <v>118</v>
      </c>
      <c r="N28" s="33"/>
    </row>
    <row r="29" spans="10:14" ht="33" x14ac:dyDescent="0.3">
      <c r="J29" s="38" t="str">
        <f>IFERROR(VLOOKUP(Tabla9[[#This Row],[ID]],Tabla5[[Planes que afectan]:[Aplicabilidad]],2,FALSE),"")</f>
        <v>APLICA</v>
      </c>
      <c r="K29" s="36" t="s">
        <v>119</v>
      </c>
      <c r="L29" s="36" t="s">
        <v>35</v>
      </c>
      <c r="M29" s="36" t="s">
        <v>120</v>
      </c>
      <c r="N29" s="33"/>
    </row>
    <row r="30" spans="10:14" ht="33" x14ac:dyDescent="0.3">
      <c r="J30" s="38" t="str">
        <f>IFERROR(VLOOKUP(Tabla9[[#This Row],[ID]],Tabla5[[Planes que afectan]:[Aplicabilidad]],2,FALSE),"")</f>
        <v/>
      </c>
      <c r="K30" s="36" t="s">
        <v>121</v>
      </c>
      <c r="L30" s="36" t="s">
        <v>35</v>
      </c>
      <c r="M30" s="36" t="s">
        <v>122</v>
      </c>
      <c r="N30" s="33"/>
    </row>
    <row r="31" spans="10:14" ht="33" x14ac:dyDescent="0.3">
      <c r="J31" s="38" t="str">
        <f>IFERROR(VLOOKUP(Tabla9[[#This Row],[ID]],Tabla5[[Planes que afectan]:[Aplicabilidad]],2,FALSE),"")</f>
        <v/>
      </c>
      <c r="K31" s="36" t="s">
        <v>123</v>
      </c>
      <c r="L31" s="36" t="s">
        <v>35</v>
      </c>
      <c r="M31" s="36" t="s">
        <v>124</v>
      </c>
      <c r="N31" s="33"/>
    </row>
    <row r="32" spans="10:14" ht="33" x14ac:dyDescent="0.3">
      <c r="J32" s="38" t="str">
        <f>IFERROR(VLOOKUP(Tabla9[[#This Row],[ID]],Tabla5[[Planes que afectan]:[Aplicabilidad]],2,FALSE),"")</f>
        <v/>
      </c>
      <c r="K32" s="36" t="s">
        <v>126</v>
      </c>
      <c r="L32" s="36" t="s">
        <v>35</v>
      </c>
      <c r="M32" s="36" t="s">
        <v>127</v>
      </c>
      <c r="N32" s="33"/>
    </row>
    <row r="33" spans="10:14" ht="33" x14ac:dyDescent="0.3">
      <c r="J33" s="38" t="str">
        <f>IFERROR(VLOOKUP(Tabla9[[#This Row],[ID]],Tabla5[[Planes que afectan]:[Aplicabilidad]],2,FALSE),"")</f>
        <v/>
      </c>
      <c r="K33" s="36" t="s">
        <v>129</v>
      </c>
      <c r="L33" s="36" t="s">
        <v>35</v>
      </c>
      <c r="M33" s="36" t="s">
        <v>130</v>
      </c>
      <c r="N33" s="33"/>
    </row>
    <row r="34" spans="10:14" ht="33" x14ac:dyDescent="0.3">
      <c r="J34" s="38" t="str">
        <f>IFERROR(VLOOKUP(Tabla9[[#This Row],[ID]],Tabla5[[Planes que afectan]:[Aplicabilidad]],2,FALSE),"")</f>
        <v/>
      </c>
      <c r="K34" s="36" t="s">
        <v>171</v>
      </c>
      <c r="L34" s="36" t="s">
        <v>184</v>
      </c>
      <c r="M34" s="36" t="s">
        <v>183</v>
      </c>
      <c r="N34" s="33"/>
    </row>
  </sheetData>
  <mergeCells count="3">
    <mergeCell ref="L6:N6"/>
    <mergeCell ref="L7:N7"/>
    <mergeCell ref="K5:N5"/>
  </mergeCells>
  <conditionalFormatting sqref="E6:H8">
    <cfRule type="cellIs" dxfId="8" priority="1" operator="equal">
      <formula>"DESEADO"</formula>
    </cfRule>
    <cfRule type="cellIs" dxfId="7" priority="3" operator="equal">
      <formula>"ACTUAL"</formula>
    </cfRule>
  </conditionalFormatting>
  <pageMargins left="0.7" right="0.7" top="0.75" bottom="0.75" header="0.3" footer="0.3"/>
  <pageSetup paperSize="9" orientation="portrait" horizontalDpi="3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27</vt:i4>
      </vt:variant>
    </vt:vector>
  </HeadingPairs>
  <TitlesOfParts>
    <vt:vector size="37" baseType="lpstr">
      <vt:lpstr>Encuesta</vt:lpstr>
      <vt:lpstr>Instrucciones</vt:lpstr>
      <vt:lpstr>Respuestas</vt:lpstr>
      <vt:lpstr>Estado actual</vt:lpstr>
      <vt:lpstr>Acciones</vt:lpstr>
      <vt:lpstr>Base Datos</vt:lpstr>
      <vt:lpstr>BACKUP</vt:lpstr>
      <vt:lpstr>Preguntas</vt:lpstr>
      <vt:lpstr>Tools</vt:lpstr>
      <vt:lpstr>Dashboard</vt:lpstr>
      <vt:lpstr>Aplica</vt:lpstr>
      <vt:lpstr>Acciones!Área_de_impresión</vt:lpstr>
      <vt:lpstr>'Estado actual'!Área_de_impresión</vt:lpstr>
      <vt:lpstr>Capacidad</vt:lpstr>
      <vt:lpstr>CEstanque</vt:lpstr>
      <vt:lpstr>CJaula</vt:lpstr>
      <vt:lpstr>Clientes</vt:lpstr>
      <vt:lpstr>CodUni</vt:lpstr>
      <vt:lpstr>Conversion</vt:lpstr>
      <vt:lpstr>Empleados</vt:lpstr>
      <vt:lpstr>FacCon</vt:lpstr>
      <vt:lpstr>Factor</vt:lpstr>
      <vt:lpstr>Facturacion</vt:lpstr>
      <vt:lpstr>FormReg</vt:lpstr>
      <vt:lpstr>Frecuencia</vt:lpstr>
      <vt:lpstr>Mortalidad</vt:lpstr>
      <vt:lpstr>NumPlanes</vt:lpstr>
      <vt:lpstr>Ocupacion</vt:lpstr>
      <vt:lpstr>PEstanque</vt:lpstr>
      <vt:lpstr>PJaula</vt:lpstr>
      <vt:lpstr>Procesos</vt:lpstr>
      <vt:lpstr>RecFac</vt:lpstr>
      <vt:lpstr>si_no</vt:lpstr>
      <vt:lpstr>SourceCulti</vt:lpstr>
      <vt:lpstr>TipoCultivo</vt:lpstr>
      <vt:lpstr>Acciones!Títulos_a_imprimir</vt:lpstr>
      <vt:lpstr>Volumen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Mariana Parra La Rotta</dc:creator>
  <cp:lastModifiedBy>Johanna Guevara Olier</cp:lastModifiedBy>
  <cp:lastPrinted>2017-09-12T22:48:47Z</cp:lastPrinted>
  <dcterms:created xsi:type="dcterms:W3CDTF">2016-12-27T15:18:04Z</dcterms:created>
  <dcterms:modified xsi:type="dcterms:W3CDTF">2018-06-26T21:20:05Z</dcterms:modified>
</cp:coreProperties>
</file>