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SESIÓN 3 - MAQUINA DE VENTAS/"/>
    </mc:Choice>
  </mc:AlternateContent>
  <xr:revisionPtr revIDLastSave="0" documentId="13_ncr:1_{319856E7-D6A8-0846-A29A-24EFB7A1016B}" xr6:coauthVersionLast="47" xr6:coauthVersionMax="47" xr10:uidLastSave="{00000000-0000-0000-0000-000000000000}"/>
  <bookViews>
    <workbookView xWindow="0" yWindow="500" windowWidth="27320" windowHeight="13960" xr2:uid="{911E88BF-9E44-AD4B-94F5-540E45764004}"/>
  </bookViews>
  <sheets>
    <sheet name="FUNNEL" sheetId="5" r:id="rId1"/>
    <sheet name="INDICADORES" sheetId="1" r:id="rId2"/>
    <sheet name="PIPELINE" sheetId="3" r:id="rId3"/>
    <sheet name="ACUMULADO" sheetId="2" r:id="rId4"/>
    <sheet name="ACCIONES CIERRE GAP" sheetId="6" r:id="rId5"/>
  </sheets>
  <definedNames>
    <definedName name="_xlnm._FilterDatabase" localSheetId="2" hidden="1">PIPELINE!$B$9:$H$36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5" l="1"/>
  <c r="C20" i="5"/>
  <c r="C21" i="5" s="1"/>
  <c r="E19" i="5"/>
  <c r="I5" i="6"/>
  <c r="I11" i="6"/>
  <c r="I22" i="6"/>
  <c r="I17" i="6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6" i="1"/>
  <c r="D4" i="5"/>
  <c r="D7" i="5"/>
  <c r="D9" i="5" s="1"/>
  <c r="D6" i="5" l="1"/>
  <c r="D50" i="1" l="1"/>
  <c r="E6" i="2" s="1"/>
  <c r="D26" i="1"/>
  <c r="E5" i="2" s="1"/>
  <c r="E36" i="3"/>
  <c r="H25" i="6"/>
  <c r="J22" i="6"/>
  <c r="F25" i="6"/>
  <c r="H20" i="6"/>
  <c r="J17" i="6" s="1"/>
  <c r="F20" i="6"/>
  <c r="H14" i="6"/>
  <c r="J11" i="6"/>
  <c r="F14" i="6"/>
  <c r="F8" i="6"/>
  <c r="H8" i="6"/>
  <c r="J5" i="6"/>
  <c r="F8" i="5"/>
  <c r="G8" i="5" s="1"/>
  <c r="F12" i="5"/>
  <c r="G12" i="5" s="1"/>
  <c r="D13" i="5"/>
  <c r="D14" i="5" s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6" i="1"/>
  <c r="D98" i="1"/>
  <c r="E8" i="2" s="1"/>
  <c r="D74" i="1"/>
  <c r="E7" i="2" s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6" i="1"/>
  <c r="C26" i="1"/>
  <c r="D5" i="2" s="1"/>
  <c r="F36" i="3"/>
  <c r="C79" i="1" l="1"/>
  <c r="C87" i="1"/>
  <c r="C95" i="1"/>
  <c r="C90" i="1"/>
  <c r="C78" i="1"/>
  <c r="C92" i="1"/>
  <c r="C80" i="1"/>
  <c r="C88" i="1"/>
  <c r="C96" i="1"/>
  <c r="C81" i="1"/>
  <c r="C89" i="1"/>
  <c r="C97" i="1"/>
  <c r="C91" i="1"/>
  <c r="C94" i="1"/>
  <c r="C82" i="1"/>
  <c r="C83" i="1"/>
  <c r="C93" i="1"/>
  <c r="C84" i="1"/>
  <c r="C85" i="1"/>
  <c r="C86" i="1"/>
  <c r="F26" i="1"/>
  <c r="D5" i="6" s="1"/>
  <c r="D8" i="6" s="1"/>
  <c r="G5" i="2"/>
  <c r="F5" i="2"/>
  <c r="F9" i="5"/>
  <c r="G9" i="5" s="1"/>
  <c r="F14" i="5"/>
  <c r="G14" i="5" s="1"/>
  <c r="F13" i="5"/>
  <c r="G13" i="5" s="1"/>
  <c r="F7" i="5"/>
  <c r="G7" i="5" s="1"/>
  <c r="C41" i="1" s="1"/>
  <c r="F88" i="1" l="1"/>
  <c r="E88" i="1"/>
  <c r="F80" i="1"/>
  <c r="E80" i="1"/>
  <c r="F92" i="1"/>
  <c r="E92" i="1"/>
  <c r="F78" i="1"/>
  <c r="E78" i="1"/>
  <c r="C98" i="1"/>
  <c r="D8" i="2" s="1"/>
  <c r="F90" i="1"/>
  <c r="E90" i="1"/>
  <c r="F83" i="1"/>
  <c r="E83" i="1"/>
  <c r="F94" i="1"/>
  <c r="E94" i="1"/>
  <c r="F91" i="1"/>
  <c r="E91" i="1"/>
  <c r="F86" i="1"/>
  <c r="E86" i="1"/>
  <c r="F97" i="1"/>
  <c r="E97" i="1"/>
  <c r="F85" i="1"/>
  <c r="E85" i="1"/>
  <c r="F89" i="1"/>
  <c r="E89" i="1"/>
  <c r="F95" i="1"/>
  <c r="E95" i="1"/>
  <c r="F87" i="1"/>
  <c r="E87" i="1"/>
  <c r="F82" i="1"/>
  <c r="E82" i="1"/>
  <c r="C59" i="1"/>
  <c r="C67" i="1"/>
  <c r="C70" i="1"/>
  <c r="C55" i="1"/>
  <c r="C63" i="1"/>
  <c r="C64" i="1"/>
  <c r="C57" i="1"/>
  <c r="C73" i="1"/>
  <c r="C58" i="1"/>
  <c r="C54" i="1"/>
  <c r="C60" i="1"/>
  <c r="C68" i="1"/>
  <c r="C61" i="1"/>
  <c r="C69" i="1"/>
  <c r="C62" i="1"/>
  <c r="C71" i="1"/>
  <c r="C56" i="1"/>
  <c r="C72" i="1"/>
  <c r="C65" i="1"/>
  <c r="C66" i="1"/>
  <c r="F84" i="1"/>
  <c r="E84" i="1"/>
  <c r="F81" i="1"/>
  <c r="E81" i="1"/>
  <c r="F93" i="1"/>
  <c r="E93" i="1"/>
  <c r="F96" i="1"/>
  <c r="E96" i="1"/>
  <c r="F79" i="1"/>
  <c r="E79" i="1"/>
  <c r="C30" i="1"/>
  <c r="F30" i="1" s="1"/>
  <c r="C35" i="1"/>
  <c r="E35" i="1" s="1"/>
  <c r="C39" i="1"/>
  <c r="F39" i="1" s="1"/>
  <c r="C42" i="1"/>
  <c r="F42" i="1" s="1"/>
  <c r="C38" i="1"/>
  <c r="E38" i="1" s="1"/>
  <c r="C34" i="1"/>
  <c r="E34" i="1" s="1"/>
  <c r="C48" i="1"/>
  <c r="E48" i="1" s="1"/>
  <c r="C44" i="1"/>
  <c r="E44" i="1" s="1"/>
  <c r="C40" i="1"/>
  <c r="E40" i="1" s="1"/>
  <c r="C36" i="1"/>
  <c r="E36" i="1" s="1"/>
  <c r="C32" i="1"/>
  <c r="F32" i="1" s="1"/>
  <c r="C43" i="1"/>
  <c r="E43" i="1" s="1"/>
  <c r="C47" i="1"/>
  <c r="E47" i="1" s="1"/>
  <c r="C31" i="1"/>
  <c r="E31" i="1" s="1"/>
  <c r="C46" i="1"/>
  <c r="E46" i="1" s="1"/>
  <c r="C33" i="1"/>
  <c r="F33" i="1" s="1"/>
  <c r="C45" i="1"/>
  <c r="F45" i="1" s="1"/>
  <c r="C49" i="1"/>
  <c r="E49" i="1" s="1"/>
  <c r="C37" i="1"/>
  <c r="F37" i="1" s="1"/>
  <c r="F6" i="5"/>
  <c r="G6" i="5" s="1"/>
  <c r="F41" i="1"/>
  <c r="E41" i="1"/>
  <c r="E30" i="1" l="1"/>
  <c r="F40" i="1"/>
  <c r="E56" i="1"/>
  <c r="F56" i="1"/>
  <c r="F73" i="1"/>
  <c r="E73" i="1"/>
  <c r="F62" i="1"/>
  <c r="E62" i="1"/>
  <c r="F57" i="1"/>
  <c r="E57" i="1"/>
  <c r="F98" i="1"/>
  <c r="D22" i="6" s="1"/>
  <c r="F69" i="1"/>
  <c r="E69" i="1"/>
  <c r="E64" i="1"/>
  <c r="F64" i="1"/>
  <c r="E59" i="1"/>
  <c r="F59" i="1"/>
  <c r="F61" i="1"/>
  <c r="E61" i="1"/>
  <c r="F63" i="1"/>
  <c r="E63" i="1"/>
  <c r="F71" i="1"/>
  <c r="E71" i="1"/>
  <c r="E68" i="1"/>
  <c r="F68" i="1"/>
  <c r="E58" i="1"/>
  <c r="F58" i="1"/>
  <c r="E66" i="1"/>
  <c r="F66" i="1"/>
  <c r="F55" i="1"/>
  <c r="E55" i="1"/>
  <c r="F65" i="1"/>
  <c r="E65" i="1"/>
  <c r="E60" i="1"/>
  <c r="F60" i="1"/>
  <c r="F70" i="1"/>
  <c r="E70" i="1"/>
  <c r="E72" i="1"/>
  <c r="F72" i="1"/>
  <c r="E54" i="1"/>
  <c r="F54" i="1"/>
  <c r="C74" i="1"/>
  <c r="D7" i="2" s="1"/>
  <c r="E67" i="1"/>
  <c r="F67" i="1"/>
  <c r="F8" i="2"/>
  <c r="G8" i="2"/>
  <c r="E32" i="1"/>
  <c r="F36" i="1"/>
  <c r="F49" i="1"/>
  <c r="E45" i="1"/>
  <c r="E39" i="1"/>
  <c r="F38" i="1"/>
  <c r="F35" i="1"/>
  <c r="E42" i="1"/>
  <c r="F34" i="1"/>
  <c r="F48" i="1"/>
  <c r="F31" i="1"/>
  <c r="F47" i="1"/>
  <c r="E33" i="1"/>
  <c r="F43" i="1"/>
  <c r="F44" i="1"/>
  <c r="F46" i="1"/>
  <c r="C50" i="1"/>
  <c r="D6" i="2" s="1"/>
  <c r="F6" i="2" s="1"/>
  <c r="E37" i="1"/>
  <c r="F4" i="5"/>
  <c r="G4" i="5" s="1"/>
  <c r="F5" i="5"/>
  <c r="G5" i="5" s="1"/>
  <c r="G7" i="2" l="1"/>
  <c r="F7" i="2"/>
  <c r="F74" i="1"/>
  <c r="D17" i="6" s="1"/>
  <c r="D20" i="6" s="1"/>
  <c r="F50" i="1"/>
  <c r="D11" i="6" s="1"/>
  <c r="G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tc={DECADBB6-F19E-0D4D-84C0-E4A7481C3732}</author>
    <author>tc={E3C2064B-8699-D14A-913E-4F2B2820EFA2}</author>
  </authors>
  <commentList>
    <comment ref="E4" authorId="0" shapeId="0" xr:uid="{DECADBB6-F19E-0D4D-84C0-E4A7481C3732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¿Cortina de humo? ¿Baja el WR? ¿Cualificación de leds? ¿Menos BBDD es mejor?</t>
      </text>
    </comment>
    <comment ref="E7" authorId="1" shapeId="0" xr:uid="{E3C2064B-8699-D14A-913E-4F2B2820EFA2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(Valor teórico sobre la cotización. Mayor valor)</t>
      </text>
    </comment>
  </commentList>
</comments>
</file>

<file path=xl/sharedStrings.xml><?xml version="1.0" encoding="utf-8"?>
<sst xmlns="http://schemas.openxmlformats.org/spreadsheetml/2006/main" count="167" uniqueCount="99">
  <si>
    <t>%</t>
  </si>
  <si>
    <t>GAP</t>
  </si>
  <si>
    <t xml:space="preserve">DIA </t>
  </si>
  <si>
    <t>META</t>
  </si>
  <si>
    <t xml:space="preserve">REAL </t>
  </si>
  <si>
    <t>ACTIVIDADES / REUNIONES</t>
  </si>
  <si>
    <t>GANADO</t>
  </si>
  <si>
    <t>FACTURADO</t>
  </si>
  <si>
    <t>CLIENTE</t>
  </si>
  <si>
    <t>PRODUCTO</t>
  </si>
  <si>
    <t>No. COTIZACIÓN</t>
  </si>
  <si>
    <t>VALOR</t>
  </si>
  <si>
    <t>PESO %</t>
  </si>
  <si>
    <t>#</t>
  </si>
  <si>
    <t>REAL</t>
  </si>
  <si>
    <t>Ofertas</t>
  </si>
  <si>
    <t>Ganados</t>
  </si>
  <si>
    <t>Facturados</t>
  </si>
  <si>
    <t>Visitas</t>
  </si>
  <si>
    <t>INDICADOR</t>
  </si>
  <si>
    <t>Líder Comercial</t>
  </si>
  <si>
    <t>OBSERVACION</t>
  </si>
  <si>
    <t>Número de clientes a visitar/reunión</t>
  </si>
  <si>
    <t>Meta Ofertado 2023</t>
  </si>
  <si>
    <t>Meta Ganado 2023</t>
  </si>
  <si>
    <t>(Ofertado*Probabilidad de Ganar)</t>
  </si>
  <si>
    <t>(Ganado/Ofertado)</t>
  </si>
  <si>
    <t>Meta Facturado 2023</t>
  </si>
  <si>
    <t>Número de oportunidades a ganar</t>
  </si>
  <si>
    <t>(Presupuesto/Ticket Promedio)</t>
  </si>
  <si>
    <t>Clientes por mes</t>
  </si>
  <si>
    <t>MESES</t>
  </si>
  <si>
    <t>DIAS/MES</t>
  </si>
  <si>
    <t>ESTADO</t>
  </si>
  <si>
    <t>Discover</t>
  </si>
  <si>
    <t>Propose</t>
  </si>
  <si>
    <t>Withdraw</t>
  </si>
  <si>
    <t>Lost</t>
  </si>
  <si>
    <t>Este estado indica que se ha identificado un lead potencial que muestra interés en los productos o servicios de la empresa. En esta etapa, se están recopilando datos y se está explorando la viabilidad de convertirlo en un cliente.</t>
  </si>
  <si>
    <t>Cuando un lead ha avanzado al estado "Propose", significa que se ha realizado una propuesta formal o una oferta comercial al cliente potencial. En esta etapa, se espera que el lead considere la propuesta y tome una decisión.</t>
  </si>
  <si>
    <t>Negotiate</t>
  </si>
  <si>
    <t>El estado "Won" indica que el lead ha aceptado la propuesta y se ha convertido en un cliente. Ha habido un cierre exitoso y se espera iniciar la relación comercial con el cliente.</t>
  </si>
  <si>
    <t>Si un lead se encuentra en el estado "Withdraw", significa que el cliente potencial ha decidido retirarse del proceso de ventas o ha manifestado su falta de interés en continuar. Puede ser debido a diversas razones, como cambios en las necesidades, presupuesto limitado o preferencia por otra solución.</t>
  </si>
  <si>
    <t>Cuando un lead está en el estado "Lost", indica que no se ha logrado cerrar la venta y se ha perdido la oportunidad de convertirlo en un cliente. Puede haber varias razones para esto, como la competencia, precios no competitivos, falta de alineación con las necesidades del cliente o problemas en la comunicación.</t>
  </si>
  <si>
    <t>El estado "Negotiate" indica que se está llevando a cabo una fase de negociación con el lead. En esta etapa, se están discutiendo los detalles de la propuesta, los términos comerciales y las condiciones específicas para llegar a un acuerdo mutuamente beneficioso.</t>
  </si>
  <si>
    <t>won</t>
  </si>
  <si>
    <t>Estados del Pipline (Sanidad)</t>
  </si>
  <si>
    <t xml:space="preserve">Follow up </t>
  </si>
  <si>
    <t>Se incluye la fecha del seguimiento y  la gestión comercial más reciente. Si hay un cambio de "estado", se debe modificar en la columna "Estado" del Pipeline.</t>
  </si>
  <si>
    <t>META GAP</t>
  </si>
  <si>
    <t>ACCIÓN</t>
  </si>
  <si>
    <t>INVERSIÓN RRHH</t>
  </si>
  <si>
    <t>RETORNO</t>
  </si>
  <si>
    <t>Reuniones</t>
  </si>
  <si>
    <t>1 Asistente de Call</t>
  </si>
  <si>
    <t>Incluir tecnología para descarg BBDD Linkedin</t>
  </si>
  <si>
    <t>Campañar masiva de mailing automatica (100/d)</t>
  </si>
  <si>
    <t>Participación en evento de gremio</t>
  </si>
  <si>
    <t>TK PRO</t>
  </si>
  <si>
    <t>OBSERVACIONES</t>
  </si>
  <si>
    <t>PIPELINE</t>
  </si>
  <si>
    <t>Ofertas / Tiket promedio venta</t>
  </si>
  <si>
    <t>Número de clientes BBDD segmento o sector</t>
  </si>
  <si>
    <t>Deadline Days</t>
  </si>
  <si>
    <t>OFERTADO / COTIZACIONES (NEGOTIATE)</t>
  </si>
  <si>
    <t>discover</t>
  </si>
  <si>
    <t>propose</t>
  </si>
  <si>
    <t>nregotiate</t>
  </si>
  <si>
    <t>AGOSTO</t>
  </si>
  <si>
    <t>POSTOBON</t>
  </si>
  <si>
    <t>CLARO</t>
  </si>
  <si>
    <t>ECOPETROL</t>
  </si>
  <si>
    <t>ALPINA</t>
  </si>
  <si>
    <t>QUALA</t>
  </si>
  <si>
    <t>HACEB</t>
  </si>
  <si>
    <t>EMIGEN</t>
  </si>
  <si>
    <t>EGIGEN</t>
  </si>
  <si>
    <t>UNAB</t>
  </si>
  <si>
    <t>EAN</t>
  </si>
  <si>
    <t>AVIANCA</t>
  </si>
  <si>
    <t>D1</t>
  </si>
  <si>
    <t>(Presupuesto de venta)</t>
  </si>
  <si>
    <t>(Presupuesto/Ticket promedio)</t>
  </si>
  <si>
    <t>3 visita diarias</t>
  </si>
  <si>
    <t>Número de cotizaciones - ofertar</t>
  </si>
  <si>
    <t>En relación a la venta Win rate real 2022 (Gano el 50%)</t>
  </si>
  <si>
    <t xml:space="preserve"> En relación al ofertado (Gano el 70%) </t>
  </si>
  <si>
    <t>Aumento el 50% Universo Leads B2B</t>
  </si>
  <si>
    <t xml:space="preserve">FUNNEL DE VENTAS </t>
  </si>
  <si>
    <t xml:space="preserve">Ticket promedio por cliente </t>
  </si>
  <si>
    <t xml:space="preserve">(Lista de precios) </t>
  </si>
  <si>
    <t xml:space="preserve">(Ganado/%WR) </t>
  </si>
  <si>
    <t xml:space="preserve">Ofertas </t>
  </si>
  <si>
    <t xml:space="preserve">INVERSIÓN </t>
  </si>
  <si>
    <t xml:space="preserve">ACCIONES CIERRE GAP MES </t>
  </si>
  <si>
    <t>DESEMPEÑO DE INDICADORES COMERCIALES MES</t>
  </si>
  <si>
    <t xml:space="preserve">PIPELINE (Detalle de cotizaciones) MES </t>
  </si>
  <si>
    <t xml:space="preserve">DESEMPEÑO DE INDICADORES COMERCIAL SEGUIMIENTO DIARIO MES </t>
  </si>
  <si>
    <t>500 clientes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</si>
</sst>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4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FF0000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4"/>
      <color theme="0"/>
      <name val="Calibri"/>
      <family val="2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42" fontId="3" fillId="0" borderId="2" xfId="1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42" fontId="0" fillId="0" borderId="0" xfId="1" applyFont="1"/>
    <xf numFmtId="42" fontId="2" fillId="3" borderId="0" xfId="1" applyFont="1" applyFill="1" applyAlignment="1">
      <alignment horizontal="center" vertical="center"/>
    </xf>
    <xf numFmtId="42" fontId="2" fillId="4" borderId="0" xfId="1" applyFont="1" applyFill="1" applyAlignment="1">
      <alignment horizontal="center" vertical="center"/>
    </xf>
    <xf numFmtId="42" fontId="0" fillId="0" borderId="0" xfId="1" applyFont="1" applyAlignment="1">
      <alignment horizontal="center"/>
    </xf>
    <xf numFmtId="9" fontId="3" fillId="0" borderId="0" xfId="1" applyNumberFormat="1" applyFont="1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2" applyFont="1"/>
    <xf numFmtId="0" fontId="10" fillId="0" borderId="0" xfId="0" applyFont="1"/>
    <xf numFmtId="164" fontId="10" fillId="0" borderId="0" xfId="3" applyNumberFormat="1" applyFont="1" applyFill="1" applyBorder="1"/>
    <xf numFmtId="0" fontId="11" fillId="0" borderId="0" xfId="0" applyFont="1"/>
    <xf numFmtId="0" fontId="11" fillId="11" borderId="0" xfId="0" applyFont="1" applyFill="1" applyAlignment="1">
      <alignment horizontal="center"/>
    </xf>
    <xf numFmtId="0" fontId="11" fillId="1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1" fontId="10" fillId="0" borderId="0" xfId="0" applyNumberFormat="1" applyFont="1"/>
    <xf numFmtId="165" fontId="10" fillId="13" borderId="1" xfId="3" applyNumberFormat="1" applyFont="1" applyFill="1" applyBorder="1" applyAlignment="1">
      <alignment horizontal="right"/>
    </xf>
    <xf numFmtId="0" fontId="12" fillId="15" borderId="1" xfId="0" applyFont="1" applyFill="1" applyBorder="1" applyAlignment="1">
      <alignment horizontal="right"/>
    </xf>
    <xf numFmtId="165" fontId="11" fillId="12" borderId="1" xfId="3" applyNumberFormat="1" applyFont="1" applyFill="1" applyBorder="1" applyAlignment="1">
      <alignment horizontal="right"/>
    </xf>
    <xf numFmtId="9" fontId="13" fillId="13" borderId="1" xfId="2" applyFont="1" applyFill="1" applyBorder="1" applyAlignment="1">
      <alignment horizontal="right"/>
    </xf>
    <xf numFmtId="9" fontId="13" fillId="13" borderId="1" xfId="3" applyNumberFormat="1" applyFont="1" applyFill="1" applyBorder="1" applyAlignment="1">
      <alignment horizontal="right"/>
    </xf>
    <xf numFmtId="0" fontId="12" fillId="16" borderId="1" xfId="0" applyFont="1" applyFill="1" applyBorder="1" applyAlignment="1">
      <alignment horizontal="right"/>
    </xf>
    <xf numFmtId="42" fontId="10" fillId="0" borderId="0" xfId="1" applyFont="1"/>
    <xf numFmtId="42" fontId="14" fillId="17" borderId="0" xfId="1" applyFont="1" applyFill="1"/>
    <xf numFmtId="42" fontId="14" fillId="4" borderId="0" xfId="1" applyFont="1" applyFill="1"/>
    <xf numFmtId="42" fontId="14" fillId="18" borderId="0" xfId="1" applyFont="1" applyFill="1"/>
    <xf numFmtId="0" fontId="15" fillId="0" borderId="0" xfId="0" applyFont="1" applyAlignment="1">
      <alignment horizontal="center"/>
    </xf>
    <xf numFmtId="0" fontId="16" fillId="9" borderId="0" xfId="0" applyFont="1" applyFill="1" applyAlignment="1">
      <alignment horizontal="center"/>
    </xf>
    <xf numFmtId="42" fontId="3" fillId="0" borderId="0" xfId="1" applyFont="1" applyAlignment="1">
      <alignment vertical="center" textRotation="90"/>
    </xf>
    <xf numFmtId="0" fontId="3" fillId="2" borderId="8" xfId="0" applyFont="1" applyFill="1" applyBorder="1" applyAlignment="1">
      <alignment horizontal="center" vertical="center"/>
    </xf>
    <xf numFmtId="0" fontId="3" fillId="19" borderId="8" xfId="0" applyFont="1" applyFill="1" applyBorder="1" applyAlignment="1">
      <alignment horizontal="center" vertical="center"/>
    </xf>
    <xf numFmtId="0" fontId="17" fillId="21" borderId="12" xfId="0" applyFont="1" applyFill="1" applyBorder="1" applyAlignment="1">
      <alignment horizontal="center" vertical="center" wrapText="1"/>
    </xf>
    <xf numFmtId="42" fontId="2" fillId="9" borderId="0" xfId="1" applyFont="1" applyFill="1" applyAlignment="1">
      <alignment horizontal="center"/>
    </xf>
    <xf numFmtId="0" fontId="8" fillId="9" borderId="0" xfId="0" applyFont="1" applyFill="1" applyAlignment="1">
      <alignment horizontal="center" vertical="center"/>
    </xf>
    <xf numFmtId="0" fontId="3" fillId="10" borderId="19" xfId="1" applyNumberFormat="1" applyFont="1" applyFill="1" applyBorder="1" applyAlignment="1">
      <alignment horizontal="center"/>
    </xf>
    <xf numFmtId="0" fontId="0" fillId="0" borderId="8" xfId="0" applyBorder="1"/>
    <xf numFmtId="0" fontId="7" fillId="0" borderId="0" xfId="0" applyFont="1"/>
    <xf numFmtId="0" fontId="0" fillId="21" borderId="10" xfId="0" applyFill="1" applyBorder="1" applyAlignment="1">
      <alignment horizontal="center" vertical="center" wrapText="1"/>
    </xf>
    <xf numFmtId="0" fontId="0" fillId="21" borderId="12" xfId="0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/>
    </xf>
    <xf numFmtId="0" fontId="3" fillId="10" borderId="8" xfId="0" applyFont="1" applyFill="1" applyBorder="1" applyAlignment="1">
      <alignment horizontal="center" vertical="center"/>
    </xf>
    <xf numFmtId="42" fontId="3" fillId="10" borderId="8" xfId="1" applyFont="1" applyFill="1" applyBorder="1" applyAlignment="1">
      <alignment horizontal="center"/>
    </xf>
    <xf numFmtId="0" fontId="0" fillId="0" borderId="8" xfId="0" applyBorder="1" applyAlignment="1">
      <alignment horizontal="left" vertical="center" indent="1"/>
    </xf>
    <xf numFmtId="0" fontId="0" fillId="0" borderId="8" xfId="0" applyBorder="1" applyAlignment="1">
      <alignment vertical="center"/>
    </xf>
    <xf numFmtId="42" fontId="0" fillId="0" borderId="8" xfId="1" applyFont="1" applyBorder="1" applyAlignment="1">
      <alignment horizontal="center"/>
    </xf>
    <xf numFmtId="9" fontId="0" fillId="0" borderId="8" xfId="2" applyFont="1" applyBorder="1" applyAlignment="1">
      <alignment horizontal="center"/>
    </xf>
    <xf numFmtId="0" fontId="3" fillId="2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2" fillId="9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42" fontId="0" fillId="0" borderId="8" xfId="1" applyFont="1" applyBorder="1" applyAlignment="1">
      <alignment horizontal="center" vertical="center"/>
    </xf>
    <xf numFmtId="0" fontId="3" fillId="6" borderId="8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0" fillId="0" borderId="8" xfId="1" applyNumberFormat="1" applyFont="1" applyBorder="1" applyAlignment="1">
      <alignment horizontal="center"/>
    </xf>
    <xf numFmtId="42" fontId="0" fillId="0" borderId="8" xfId="0" applyNumberFormat="1" applyBorder="1"/>
    <xf numFmtId="42" fontId="0" fillId="0" borderId="8" xfId="1" applyFont="1" applyBorder="1"/>
    <xf numFmtId="0" fontId="0" fillId="0" borderId="8" xfId="0" applyBorder="1" applyAlignment="1">
      <alignment horizontal="left" indent="1"/>
    </xf>
    <xf numFmtId="0" fontId="0" fillId="0" borderId="0" xfId="0" applyAlignment="1">
      <alignment horizontal="left" indent="1"/>
    </xf>
    <xf numFmtId="42" fontId="0" fillId="0" borderId="0" xfId="1" applyFont="1" applyBorder="1"/>
    <xf numFmtId="42" fontId="3" fillId="0" borderId="0" xfId="1" applyFont="1" applyBorder="1"/>
    <xf numFmtId="0" fontId="2" fillId="9" borderId="8" xfId="0" applyFont="1" applyFill="1" applyBorder="1" applyAlignment="1">
      <alignment horizontal="center" vertical="center"/>
    </xf>
    <xf numFmtId="0" fontId="3" fillId="19" borderId="8" xfId="0" applyFont="1" applyFill="1" applyBorder="1" applyAlignment="1">
      <alignment horizontal="center"/>
    </xf>
    <xf numFmtId="0" fontId="2" fillId="23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0" borderId="10" xfId="0" applyFont="1" applyFill="1" applyBorder="1" applyAlignment="1">
      <alignment horizontal="center" vertical="center"/>
    </xf>
    <xf numFmtId="0" fontId="3" fillId="17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19" borderId="12" xfId="0" applyFont="1" applyFill="1" applyBorder="1" applyAlignment="1">
      <alignment horizontal="center" vertical="center"/>
    </xf>
    <xf numFmtId="9" fontId="0" fillId="0" borderId="8" xfId="2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 vertical="center"/>
    </xf>
    <xf numFmtId="3" fontId="10" fillId="13" borderId="1" xfId="3" applyNumberFormat="1" applyFont="1" applyFill="1" applyBorder="1" applyAlignment="1">
      <alignment horizontal="right"/>
    </xf>
    <xf numFmtId="0" fontId="3" fillId="0" borderId="0" xfId="0" applyFont="1"/>
    <xf numFmtId="0" fontId="3" fillId="0" borderId="1" xfId="0" applyFont="1" applyBorder="1"/>
    <xf numFmtId="42" fontId="0" fillId="0" borderId="0" xfId="0" applyNumberFormat="1"/>
    <xf numFmtId="0" fontId="10" fillId="0" borderId="1" xfId="0" applyFont="1" applyBorder="1" applyAlignment="1">
      <alignment horizontal="center" wrapText="1"/>
    </xf>
    <xf numFmtId="42" fontId="11" fillId="12" borderId="1" xfId="1" applyFont="1" applyFill="1" applyBorder="1" applyAlignment="1">
      <alignment horizontal="right" vertical="center"/>
    </xf>
    <xf numFmtId="0" fontId="12" fillId="14" borderId="1" xfId="0" applyFont="1" applyFill="1" applyBorder="1" applyAlignment="1">
      <alignment horizontal="right" vertical="center"/>
    </xf>
    <xf numFmtId="166" fontId="10" fillId="0" borderId="0" xfId="0" applyNumberFormat="1" applyFont="1"/>
    <xf numFmtId="1" fontId="0" fillId="0" borderId="8" xfId="0" applyNumberFormat="1" applyBorder="1" applyAlignment="1">
      <alignment horizontal="center" vertical="center"/>
    </xf>
    <xf numFmtId="0" fontId="0" fillId="0" borderId="0" xfId="1" applyNumberFormat="1" applyFont="1"/>
    <xf numFmtId="0" fontId="9" fillId="22" borderId="3" xfId="0" applyFont="1" applyFill="1" applyBorder="1" applyAlignment="1">
      <alignment horizontal="center"/>
    </xf>
    <xf numFmtId="0" fontId="9" fillId="22" borderId="4" xfId="0" applyFont="1" applyFill="1" applyBorder="1" applyAlignment="1">
      <alignment horizontal="center"/>
    </xf>
    <xf numFmtId="0" fontId="9" fillId="22" borderId="5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 vertical="center"/>
    </xf>
    <xf numFmtId="9" fontId="10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16" fillId="9" borderId="0" xfId="0" applyFont="1" applyFill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0" fillId="21" borderId="9" xfId="0" applyFill="1" applyBorder="1" applyAlignment="1">
      <alignment horizontal="center" vertical="center" wrapText="1"/>
    </xf>
    <xf numFmtId="0" fontId="0" fillId="21" borderId="11" xfId="0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0" fillId="21" borderId="18" xfId="0" applyFill="1" applyBorder="1" applyAlignment="1">
      <alignment horizontal="center" vertical="center" wrapText="1"/>
    </xf>
    <xf numFmtId="0" fontId="0" fillId="21" borderId="0" xfId="0" applyFill="1" applyAlignment="1">
      <alignment horizontal="center" vertical="center" wrapText="1"/>
    </xf>
    <xf numFmtId="0" fontId="0" fillId="21" borderId="20" xfId="0" applyFill="1" applyBorder="1" applyAlignment="1">
      <alignment horizontal="center" vertical="center" wrapText="1"/>
    </xf>
    <xf numFmtId="0" fontId="0" fillId="21" borderId="10" xfId="0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2" fontId="0" fillId="0" borderId="21" xfId="1" applyFont="1" applyBorder="1" applyAlignment="1">
      <alignment horizontal="center" vertical="center"/>
    </xf>
    <xf numFmtId="42" fontId="0" fillId="0" borderId="22" xfId="1" applyFont="1" applyBorder="1" applyAlignment="1">
      <alignment horizontal="center" vertical="center"/>
    </xf>
    <xf numFmtId="42" fontId="0" fillId="0" borderId="12" xfId="1" applyFont="1" applyBorder="1" applyAlignment="1">
      <alignment horizontal="center" vertical="center"/>
    </xf>
    <xf numFmtId="42" fontId="3" fillId="0" borderId="8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9" borderId="23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42" fontId="0" fillId="0" borderId="8" xfId="0" applyNumberFormat="1" applyBorder="1" applyAlignment="1">
      <alignment horizontal="center" vertical="center"/>
    </xf>
  </cellXfs>
  <cellStyles count="4">
    <cellStyle name="Moneda" xfId="3" builtinId="4"/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</a:rPr>
              <a:t>cumplimiento diario meta vs real </a:t>
            </a:r>
          </a:p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</a:rPr>
              <a:t>cotizaciones (ofertas)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INDICADORES!$C$29</c:f>
              <c:strCache>
                <c:ptCount val="1"/>
                <c:pt idx="0">
                  <c:v>META</c:v>
                </c:pt>
              </c:strCache>
            </c:strRef>
          </c:tx>
          <c:marker>
            <c:symbol val="none"/>
          </c:marker>
          <c:val>
            <c:numRef>
              <c:f>INDICADORES!$C$30:$C$49</c:f>
              <c:numCache>
                <c:formatCode>_("$"* #,##0_);_("$"* \(#,##0\);_("$"* "-"_);_(@_)</c:formatCode>
                <c:ptCount val="20"/>
                <c:pt idx="0">
                  <c:v>35353410.18181818</c:v>
                </c:pt>
                <c:pt idx="1">
                  <c:v>35353410.18181818</c:v>
                </c:pt>
                <c:pt idx="2">
                  <c:v>35353410.18181818</c:v>
                </c:pt>
                <c:pt idx="3">
                  <c:v>35353410.18181818</c:v>
                </c:pt>
                <c:pt idx="4">
                  <c:v>35353410.18181818</c:v>
                </c:pt>
                <c:pt idx="5">
                  <c:v>35353410.18181818</c:v>
                </c:pt>
                <c:pt idx="6">
                  <c:v>35353410.18181818</c:v>
                </c:pt>
                <c:pt idx="7">
                  <c:v>35353410.18181818</c:v>
                </c:pt>
                <c:pt idx="8">
                  <c:v>35353410.18181818</c:v>
                </c:pt>
                <c:pt idx="9">
                  <c:v>35353410.18181818</c:v>
                </c:pt>
                <c:pt idx="10">
                  <c:v>35353410.18181818</c:v>
                </c:pt>
                <c:pt idx="11">
                  <c:v>35353410.18181818</c:v>
                </c:pt>
                <c:pt idx="12">
                  <c:v>35353410.18181818</c:v>
                </c:pt>
                <c:pt idx="13">
                  <c:v>35353410.18181818</c:v>
                </c:pt>
                <c:pt idx="14">
                  <c:v>35353410.18181818</c:v>
                </c:pt>
                <c:pt idx="15">
                  <c:v>35353410.18181818</c:v>
                </c:pt>
                <c:pt idx="16">
                  <c:v>35353410.18181818</c:v>
                </c:pt>
                <c:pt idx="17">
                  <c:v>35353410.18181818</c:v>
                </c:pt>
                <c:pt idx="18">
                  <c:v>35353410.18181818</c:v>
                </c:pt>
                <c:pt idx="19">
                  <c:v>35353410.18181818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707-B545-8FB0-24EF0FF7B4CD}"/>
            </c:ext>
          </c:extLst>
        </c:ser>
        <c:ser>
          <c:idx val="5"/>
          <c:order val="1"/>
          <c:tx>
            <c:strRef>
              <c:f>INDICADORES!$D$29</c:f>
              <c:strCache>
                <c:ptCount val="1"/>
                <c:pt idx="0">
                  <c:v>REAL 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  <a:prstDash val="sysDash"/>
              </a:ln>
            </c:spPr>
            <c:trendlineType val="exp"/>
            <c:dispRSqr val="0"/>
            <c:dispEq val="0"/>
          </c:trendline>
          <c:val>
            <c:numRef>
              <c:f>INDICADORES!$D$30:$D$49</c:f>
              <c:numCache>
                <c:formatCode>_("$"* #,##0_);_("$"* \(#,##0\);_("$"* "-"_);_(@_)</c:formatCode>
                <c:ptCount val="20"/>
                <c:pt idx="0">
                  <c:v>500000</c:v>
                </c:pt>
                <c:pt idx="1">
                  <c:v>500000</c:v>
                </c:pt>
                <c:pt idx="2">
                  <c:v>500000</c:v>
                </c:pt>
                <c:pt idx="3">
                  <c:v>500000</c:v>
                </c:pt>
                <c:pt idx="4">
                  <c:v>500000</c:v>
                </c:pt>
                <c:pt idx="5">
                  <c:v>500000</c:v>
                </c:pt>
                <c:pt idx="6">
                  <c:v>1500000</c:v>
                </c:pt>
                <c:pt idx="7">
                  <c:v>1500000</c:v>
                </c:pt>
                <c:pt idx="8">
                  <c:v>1500000</c:v>
                </c:pt>
                <c:pt idx="9">
                  <c:v>70</c:v>
                </c:pt>
                <c:pt idx="10">
                  <c:v>556</c:v>
                </c:pt>
                <c:pt idx="11">
                  <c:v>100</c:v>
                </c:pt>
                <c:pt idx="12">
                  <c:v>400000</c:v>
                </c:pt>
                <c:pt idx="13">
                  <c:v>800000</c:v>
                </c:pt>
                <c:pt idx="14">
                  <c:v>800000</c:v>
                </c:pt>
                <c:pt idx="15">
                  <c:v>800000</c:v>
                </c:pt>
                <c:pt idx="16">
                  <c:v>117</c:v>
                </c:pt>
                <c:pt idx="17">
                  <c:v>225</c:v>
                </c:pt>
                <c:pt idx="18">
                  <c:v>30</c:v>
                </c:pt>
                <c:pt idx="19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707-B545-8FB0-24EF0FF7B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5825647"/>
        <c:axId val="725674559"/>
      </c:lineChart>
      <c:catAx>
        <c:axId val="725825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5674559"/>
        <c:crosses val="autoZero"/>
        <c:auto val="1"/>
        <c:lblAlgn val="ctr"/>
        <c:lblOffset val="100"/>
        <c:noMultiLvlLbl val="0"/>
      </c:catAx>
      <c:valAx>
        <c:axId val="725674559"/>
        <c:scaling>
          <c:orientation val="minMax"/>
          <c:max val="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5825647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b="0"/>
            </a:pPr>
            <a:endParaRPr lang="es-CO"/>
          </a:p>
        </c:txPr>
      </c:dTable>
    </c:plotArea>
    <c:plotVisOnly val="1"/>
    <c:dispBlanksAs val="gap"/>
    <c:showDLblsOverMax val="0"/>
    <c:extLst/>
  </c:chart>
  <c:spPr>
    <a:ln w="9525">
      <a:solidFill>
        <a:schemeClr val="tx1"/>
      </a:solidFill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</a:rPr>
              <a:t>cumplimiento diario meta vs real </a:t>
            </a:r>
          </a:p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</a:rPr>
              <a:t>ganado</a:t>
            </a:r>
            <a:r>
              <a:rPr lang="es-MX" baseline="0">
                <a:solidFill>
                  <a:schemeClr val="tx1"/>
                </a:solidFill>
              </a:rPr>
              <a:t> (aprobaciones)</a:t>
            </a:r>
            <a:endParaRPr lang="es-MX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INDICADORES!$C$53</c:f>
              <c:strCache>
                <c:ptCount val="1"/>
                <c:pt idx="0">
                  <c:v>META</c:v>
                </c:pt>
              </c:strCache>
            </c:strRef>
          </c:tx>
          <c:marker>
            <c:symbol val="none"/>
          </c:marker>
          <c:val>
            <c:numRef>
              <c:f>INDICADORES!$C$54:$C$73</c:f>
              <c:numCache>
                <c:formatCode>_("$"* #,##0_);_("$"* \(#,##0\);_("$"* "-"_);_(@_)</c:formatCode>
                <c:ptCount val="20"/>
                <c:pt idx="0">
                  <c:v>24747387.127272729</c:v>
                </c:pt>
                <c:pt idx="1">
                  <c:v>24747387.127272729</c:v>
                </c:pt>
                <c:pt idx="2">
                  <c:v>24747387.127272729</c:v>
                </c:pt>
                <c:pt idx="3">
                  <c:v>24747387.127272729</c:v>
                </c:pt>
                <c:pt idx="4">
                  <c:v>24747387.127272729</c:v>
                </c:pt>
                <c:pt idx="5">
                  <c:v>24747387.127272729</c:v>
                </c:pt>
                <c:pt idx="6">
                  <c:v>24747387.127272729</c:v>
                </c:pt>
                <c:pt idx="7">
                  <c:v>24747387.127272729</c:v>
                </c:pt>
                <c:pt idx="8">
                  <c:v>24747387.127272729</c:v>
                </c:pt>
                <c:pt idx="9">
                  <c:v>24747387.127272729</c:v>
                </c:pt>
                <c:pt idx="10">
                  <c:v>24747387.127272729</c:v>
                </c:pt>
                <c:pt idx="11">
                  <c:v>24747387.127272729</c:v>
                </c:pt>
                <c:pt idx="12">
                  <c:v>24747387.127272729</c:v>
                </c:pt>
                <c:pt idx="13">
                  <c:v>24747387.127272729</c:v>
                </c:pt>
                <c:pt idx="14">
                  <c:v>24747387.127272729</c:v>
                </c:pt>
                <c:pt idx="15">
                  <c:v>24747387.127272729</c:v>
                </c:pt>
                <c:pt idx="16">
                  <c:v>24747387.127272729</c:v>
                </c:pt>
                <c:pt idx="17">
                  <c:v>24747387.127272729</c:v>
                </c:pt>
                <c:pt idx="18">
                  <c:v>24747387.127272729</c:v>
                </c:pt>
                <c:pt idx="19">
                  <c:v>24747387.127272729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AC-CE40-896B-6959371DDE45}"/>
            </c:ext>
          </c:extLst>
        </c:ser>
        <c:ser>
          <c:idx val="5"/>
          <c:order val="1"/>
          <c:tx>
            <c:strRef>
              <c:f>INDICADORES!$D$53</c:f>
              <c:strCache>
                <c:ptCount val="1"/>
                <c:pt idx="0">
                  <c:v>REAL 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INDICADORES!$D$54:$D$73</c:f>
              <c:numCache>
                <c:formatCode>_("$"* #,##0_);_("$"* \(#,##0\);_("$"* "-"_);_(@_)</c:formatCode>
                <c:ptCount val="20"/>
                <c:pt idx="0">
                  <c:v>567000</c:v>
                </c:pt>
                <c:pt idx="1">
                  <c:v>567000</c:v>
                </c:pt>
                <c:pt idx="2">
                  <c:v>567000</c:v>
                </c:pt>
                <c:pt idx="3">
                  <c:v>567000</c:v>
                </c:pt>
                <c:pt idx="4">
                  <c:v>567000</c:v>
                </c:pt>
                <c:pt idx="5">
                  <c:v>567000</c:v>
                </c:pt>
                <c:pt idx="6">
                  <c:v>567000</c:v>
                </c:pt>
                <c:pt idx="7">
                  <c:v>567000</c:v>
                </c:pt>
                <c:pt idx="8">
                  <c:v>567000</c:v>
                </c:pt>
                <c:pt idx="9">
                  <c:v>567000</c:v>
                </c:pt>
                <c:pt idx="10">
                  <c:v>567000</c:v>
                </c:pt>
                <c:pt idx="11">
                  <c:v>567000</c:v>
                </c:pt>
                <c:pt idx="12">
                  <c:v>567000</c:v>
                </c:pt>
                <c:pt idx="13">
                  <c:v>460000</c:v>
                </c:pt>
                <c:pt idx="14">
                  <c:v>100000</c:v>
                </c:pt>
                <c:pt idx="15">
                  <c:v>345000</c:v>
                </c:pt>
                <c:pt idx="16">
                  <c:v>600000</c:v>
                </c:pt>
                <c:pt idx="17">
                  <c:v>200000</c:v>
                </c:pt>
                <c:pt idx="18">
                  <c:v>200000</c:v>
                </c:pt>
                <c:pt idx="19">
                  <c:v>600000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AC-CE40-896B-6959371DD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5825647"/>
        <c:axId val="725674559"/>
      </c:lineChart>
      <c:catAx>
        <c:axId val="725825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5674559"/>
        <c:crosses val="autoZero"/>
        <c:auto val="1"/>
        <c:lblAlgn val="ctr"/>
        <c:lblOffset val="100"/>
        <c:noMultiLvlLbl val="0"/>
      </c:catAx>
      <c:valAx>
        <c:axId val="72567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5825647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b="0"/>
            </a:pPr>
            <a:endParaRPr lang="es-CO"/>
          </a:p>
        </c:txPr>
      </c:dTable>
    </c:plotArea>
    <c:plotVisOnly val="1"/>
    <c:dispBlanksAs val="gap"/>
    <c:showDLblsOverMax val="0"/>
    <c:extLst/>
  </c:chart>
  <c:spPr>
    <a:ln w="9525">
      <a:solidFill>
        <a:schemeClr val="tx1"/>
      </a:solidFill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</a:rPr>
              <a:t>cumplimiento diario meta vs real </a:t>
            </a:r>
          </a:p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tx1"/>
                </a:solidFill>
              </a:rPr>
              <a:t>facturado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INDICADORES!$C$77</c:f>
              <c:strCache>
                <c:ptCount val="1"/>
                <c:pt idx="0">
                  <c:v>META</c:v>
                </c:pt>
              </c:strCache>
            </c:strRef>
          </c:tx>
          <c:marker>
            <c:symbol val="none"/>
          </c:marker>
          <c:val>
            <c:numRef>
              <c:f>INDICADORES!$C$78:$C$97</c:f>
              <c:numCache>
                <c:formatCode>_("$"* #,##0_);_("$"* \(#,##0\);_("$"* "-"_);_(@_)</c:formatCode>
                <c:ptCount val="20"/>
                <c:pt idx="0">
                  <c:v>17676705.09090909</c:v>
                </c:pt>
                <c:pt idx="1">
                  <c:v>17676705.09090909</c:v>
                </c:pt>
                <c:pt idx="2">
                  <c:v>17676705.09090909</c:v>
                </c:pt>
                <c:pt idx="3">
                  <c:v>17676705.09090909</c:v>
                </c:pt>
                <c:pt idx="4">
                  <c:v>17676705.09090909</c:v>
                </c:pt>
                <c:pt idx="5">
                  <c:v>17676705.09090909</c:v>
                </c:pt>
                <c:pt idx="6">
                  <c:v>17676705.09090909</c:v>
                </c:pt>
                <c:pt idx="7">
                  <c:v>17676705.09090909</c:v>
                </c:pt>
                <c:pt idx="8">
                  <c:v>17676705.09090909</c:v>
                </c:pt>
                <c:pt idx="9">
                  <c:v>17676705.09090909</c:v>
                </c:pt>
                <c:pt idx="10">
                  <c:v>17676705.09090909</c:v>
                </c:pt>
                <c:pt idx="11">
                  <c:v>17676705.09090909</c:v>
                </c:pt>
                <c:pt idx="12">
                  <c:v>17676705.09090909</c:v>
                </c:pt>
                <c:pt idx="13">
                  <c:v>17676705.09090909</c:v>
                </c:pt>
                <c:pt idx="14">
                  <c:v>17676705.09090909</c:v>
                </c:pt>
                <c:pt idx="15">
                  <c:v>17676705.09090909</c:v>
                </c:pt>
                <c:pt idx="16">
                  <c:v>17676705.09090909</c:v>
                </c:pt>
                <c:pt idx="17">
                  <c:v>17676705.09090909</c:v>
                </c:pt>
                <c:pt idx="18">
                  <c:v>17676705.09090909</c:v>
                </c:pt>
                <c:pt idx="19">
                  <c:v>17676705.09090909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9843-A016-074C8D628511}"/>
            </c:ext>
          </c:extLst>
        </c:ser>
        <c:ser>
          <c:idx val="5"/>
          <c:order val="1"/>
          <c:tx>
            <c:strRef>
              <c:f>INDICADORES!$D$77</c:f>
              <c:strCache>
                <c:ptCount val="1"/>
                <c:pt idx="0">
                  <c:v>REAL 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  <a:prstDash val="sysDash"/>
              </a:ln>
            </c:spPr>
            <c:trendlineType val="linear"/>
            <c:dispRSqr val="0"/>
            <c:dispEq val="0"/>
          </c:trendline>
          <c:val>
            <c:numRef>
              <c:f>INDICADORES!$D$78:$D$97</c:f>
              <c:numCache>
                <c:formatCode>_("$"* #,##0_);_("$"* \(#,##0\);_("$"* "-"_);_(@_)</c:formatCode>
                <c:ptCount val="20"/>
                <c:pt idx="0">
                  <c:v>250000</c:v>
                </c:pt>
                <c:pt idx="1">
                  <c:v>250000</c:v>
                </c:pt>
                <c:pt idx="2">
                  <c:v>250000</c:v>
                </c:pt>
                <c:pt idx="3">
                  <c:v>250000</c:v>
                </c:pt>
                <c:pt idx="4">
                  <c:v>250000</c:v>
                </c:pt>
                <c:pt idx="5">
                  <c:v>250000</c:v>
                </c:pt>
                <c:pt idx="6">
                  <c:v>250000</c:v>
                </c:pt>
                <c:pt idx="7">
                  <c:v>250000</c:v>
                </c:pt>
                <c:pt idx="8">
                  <c:v>456000</c:v>
                </c:pt>
                <c:pt idx="9">
                  <c:v>456000</c:v>
                </c:pt>
                <c:pt idx="10">
                  <c:v>456000</c:v>
                </c:pt>
                <c:pt idx="11">
                  <c:v>456000</c:v>
                </c:pt>
                <c:pt idx="12">
                  <c:v>456000</c:v>
                </c:pt>
                <c:pt idx="13">
                  <c:v>456000</c:v>
                </c:pt>
                <c:pt idx="14">
                  <c:v>50000</c:v>
                </c:pt>
                <c:pt idx="15">
                  <c:v>178000</c:v>
                </c:pt>
                <c:pt idx="16">
                  <c:v>178000</c:v>
                </c:pt>
                <c:pt idx="17">
                  <c:v>178000</c:v>
                </c:pt>
                <c:pt idx="18">
                  <c:v>178000</c:v>
                </c:pt>
                <c:pt idx="19">
                  <c:v>178000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53-9843-A016-074C8D628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5825647"/>
        <c:axId val="725674559"/>
      </c:lineChart>
      <c:catAx>
        <c:axId val="725825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5674559"/>
        <c:crosses val="autoZero"/>
        <c:auto val="1"/>
        <c:lblAlgn val="ctr"/>
        <c:lblOffset val="100"/>
        <c:noMultiLvlLbl val="0"/>
      </c:catAx>
      <c:valAx>
        <c:axId val="72567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5825647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b="0"/>
            </a:pPr>
            <a:endParaRPr lang="es-CO"/>
          </a:p>
        </c:txPr>
      </c:dTable>
    </c:plotArea>
    <c:plotVisOnly val="1"/>
    <c:dispBlanksAs val="gap"/>
    <c:showDLblsOverMax val="0"/>
    <c:extLst/>
  </c:chart>
  <c:spPr>
    <a:ln w="9525">
      <a:solidFill>
        <a:schemeClr val="tx1"/>
      </a:solidFill>
    </a:ln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000" b="1">
                <a:solidFill>
                  <a:schemeClr val="tx1"/>
                </a:solidFill>
              </a:rPr>
              <a:t>CUMPLIMIENTO DIARIO META VS REAL</a:t>
            </a:r>
          </a:p>
          <a:p>
            <a:pPr>
              <a:defRPr/>
            </a:pPr>
            <a:r>
              <a:rPr lang="es-MX" sz="2000" b="1">
                <a:solidFill>
                  <a:schemeClr val="tx1"/>
                </a:solidFill>
              </a:rPr>
              <a:t>REUNIONES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INDICADORES!$C$5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INDICADORES!$C$6:$C$25</c:f>
              <c:numCache>
                <c:formatCode>0</c:formatCode>
                <c:ptCount val="2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98-FE4A-9765-96784CC161D6}"/>
            </c:ext>
          </c:extLst>
        </c:ser>
        <c:ser>
          <c:idx val="1"/>
          <c:order val="1"/>
          <c:tx>
            <c:strRef>
              <c:f>INDICADORES!$D$5</c:f>
              <c:strCache>
                <c:ptCount val="1"/>
                <c:pt idx="0">
                  <c:v>REAL 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val>
            <c:numRef>
              <c:f>INDICADORES!$D$6:$D$25</c:f>
              <c:numCache>
                <c:formatCode>General</c:formatCode>
                <c:ptCount val="2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98-FE4A-9765-96784CC16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916896"/>
        <c:axId val="433358880"/>
      </c:lineChart>
      <c:catAx>
        <c:axId val="5069168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33358880"/>
        <c:crosses val="autoZero"/>
        <c:auto val="1"/>
        <c:lblAlgn val="ctr"/>
        <c:lblOffset val="100"/>
        <c:noMultiLvlLbl val="0"/>
      </c:catAx>
      <c:valAx>
        <c:axId val="43335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168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KPI DE "VISITAS"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ACUMULADO!$C$5</c:f>
              <c:strCache>
                <c:ptCount val="1"/>
                <c:pt idx="0">
                  <c:v>Visitas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B0-644F-B120-DFE9B62A4E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ACUMULADO!$D$4:$E$4</c:f>
              <c:strCache>
                <c:ptCount val="2"/>
                <c:pt idx="0">
                  <c:v>META</c:v>
                </c:pt>
                <c:pt idx="1">
                  <c:v>REAL</c:v>
                </c:pt>
              </c:strCache>
            </c:strRef>
          </c:cat>
          <c:val>
            <c:numRef>
              <c:f>ACUMULADO!$D$5:$E$5</c:f>
              <c:numCache>
                <c:formatCode>General</c:formatCode>
                <c:ptCount val="2"/>
                <c:pt idx="0">
                  <c:v>60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0-644F-B120-DFE9B62A4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273344"/>
        <c:axId val="666239328"/>
      </c:barChart>
      <c:catAx>
        <c:axId val="66627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6239328"/>
        <c:crosses val="autoZero"/>
        <c:auto val="1"/>
        <c:lblAlgn val="ctr"/>
        <c:lblOffset val="100"/>
        <c:noMultiLvlLbl val="0"/>
      </c:catAx>
      <c:valAx>
        <c:axId val="66623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627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KPI DE "GANADOS"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ACUMULADO!$C$7</c:f>
              <c:strCache>
                <c:ptCount val="1"/>
                <c:pt idx="0">
                  <c:v>Ganados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55-894D-805F-87E07A56A6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ACUMULADO!$D$4:$E$4</c:f>
              <c:strCache>
                <c:ptCount val="2"/>
                <c:pt idx="0">
                  <c:v>META</c:v>
                </c:pt>
                <c:pt idx="1">
                  <c:v>REAL</c:v>
                </c:pt>
              </c:strCache>
            </c:strRef>
          </c:cat>
          <c:val>
            <c:numRef>
              <c:f>ACUMULADO!$D$7:$E$7</c:f>
              <c:numCache>
                <c:formatCode>_("$"* #,##0_);_("$"* \(#,##0\);_("$"* "-"_);_(@_)</c:formatCode>
                <c:ptCount val="2"/>
                <c:pt idx="0">
                  <c:v>494947742.54545456</c:v>
                </c:pt>
                <c:pt idx="1">
                  <c:v>9876000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55-894D-805F-87E07A56A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273344"/>
        <c:axId val="666239328"/>
      </c:barChart>
      <c:catAx>
        <c:axId val="66627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6239328"/>
        <c:crosses val="autoZero"/>
        <c:auto val="1"/>
        <c:lblAlgn val="ctr"/>
        <c:lblOffset val="100"/>
        <c:noMultiLvlLbl val="0"/>
      </c:catAx>
      <c:valAx>
        <c:axId val="66623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627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KPI  DE "OFERTAS"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ACUMULADO!$C$6</c:f>
              <c:strCache>
                <c:ptCount val="1"/>
                <c:pt idx="0">
                  <c:v>Ofertas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FA-D14C-ACF3-B78E2810FD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ACUMULADO!$D$4:$E$4</c:f>
              <c:strCache>
                <c:ptCount val="2"/>
                <c:pt idx="0">
                  <c:v>META</c:v>
                </c:pt>
                <c:pt idx="1">
                  <c:v>REAL</c:v>
                </c:pt>
              </c:strCache>
            </c:strRef>
          </c:cat>
          <c:val>
            <c:numRef>
              <c:f>ACUMULADO!$D$6:$E$6</c:f>
              <c:numCache>
                <c:formatCode>_("$"* #,##0_);_("$"* \(#,##0\);_("$"* "-"_);_(@_)</c:formatCode>
                <c:ptCount val="2"/>
                <c:pt idx="0">
                  <c:v>707068203.63636339</c:v>
                </c:pt>
                <c:pt idx="1">
                  <c:v>10301313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FA-D14C-ACF3-B78E2810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273344"/>
        <c:axId val="666239328"/>
      </c:barChart>
      <c:catAx>
        <c:axId val="66627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6239328"/>
        <c:crosses val="autoZero"/>
        <c:auto val="1"/>
        <c:lblAlgn val="ctr"/>
        <c:lblOffset val="100"/>
        <c:noMultiLvlLbl val="0"/>
      </c:catAx>
      <c:valAx>
        <c:axId val="66623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627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KPI  DE "FACTURADOS"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ACUMULADO!$C$8</c:f>
              <c:strCache>
                <c:ptCount val="1"/>
                <c:pt idx="0">
                  <c:v>Facturados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E9-9D4E-8A50-45B816AD4B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ACUMULADO!$D$4:$E$4</c:f>
              <c:strCache>
                <c:ptCount val="2"/>
                <c:pt idx="0">
                  <c:v>META</c:v>
                </c:pt>
                <c:pt idx="1">
                  <c:v>REAL</c:v>
                </c:pt>
              </c:strCache>
            </c:strRef>
          </c:cat>
          <c:val>
            <c:numRef>
              <c:f>ACUMULADO!$D$8:$E$8</c:f>
              <c:numCache>
                <c:formatCode>_("$"* #,##0_);_("$"* \(#,##0\);_("$"* "-"_);_(@_)</c:formatCode>
                <c:ptCount val="2"/>
                <c:pt idx="0">
                  <c:v>353534101.81818169</c:v>
                </c:pt>
                <c:pt idx="1">
                  <c:v>5676000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9-9D4E-8A50-45B816AD4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273344"/>
        <c:axId val="666239328"/>
      </c:barChart>
      <c:catAx>
        <c:axId val="66627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6239328"/>
        <c:crosses val="autoZero"/>
        <c:auto val="1"/>
        <c:lblAlgn val="ctr"/>
        <c:lblOffset val="100"/>
        <c:noMultiLvlLbl val="0"/>
      </c:catAx>
      <c:valAx>
        <c:axId val="66623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627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TENDENCIAN DE CUMPLIMIENTO META Vs. REAL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cap="all" spc="120" normalizeH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ACUMULADO!$D$4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ACUMULADO!$C$5:$C$8</c:f>
              <c:strCache>
                <c:ptCount val="4"/>
                <c:pt idx="0">
                  <c:v>Visitas</c:v>
                </c:pt>
                <c:pt idx="1">
                  <c:v>Ofertas </c:v>
                </c:pt>
                <c:pt idx="2">
                  <c:v>Ganados</c:v>
                </c:pt>
                <c:pt idx="3">
                  <c:v>Facturados</c:v>
                </c:pt>
              </c:strCache>
            </c:strRef>
          </c:cat>
          <c:val>
            <c:numRef>
              <c:f>ACUMULADO!$D$5:$D$8</c:f>
              <c:numCache>
                <c:formatCode>_("$"* #,##0_);_("$"* \(#,##0\);_("$"* "-"_);_(@_)</c:formatCode>
                <c:ptCount val="4"/>
                <c:pt idx="0" formatCode="General">
                  <c:v>60</c:v>
                </c:pt>
                <c:pt idx="1">
                  <c:v>707068203.63636339</c:v>
                </c:pt>
                <c:pt idx="2">
                  <c:v>494947742.54545456</c:v>
                </c:pt>
                <c:pt idx="3">
                  <c:v>353534101.81818169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73-E149-B339-F76B80EDD624}"/>
            </c:ext>
          </c:extLst>
        </c:ser>
        <c:ser>
          <c:idx val="1"/>
          <c:order val="1"/>
          <c:tx>
            <c:strRef>
              <c:f>ACUMULADO!$E$4</c:f>
              <c:strCache>
                <c:ptCount val="1"/>
                <c:pt idx="0">
                  <c:v>REAL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00B050"/>
              </a:solidFill>
              <a:ln w="9525">
                <a:solidFill>
                  <a:srgbClr val="00B050"/>
                </a:solidFill>
                <a:round/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ACUMULADO!$C$5:$C$8</c:f>
              <c:strCache>
                <c:ptCount val="4"/>
                <c:pt idx="0">
                  <c:v>Visitas</c:v>
                </c:pt>
                <c:pt idx="1">
                  <c:v>Ofertas </c:v>
                </c:pt>
                <c:pt idx="2">
                  <c:v>Ganados</c:v>
                </c:pt>
                <c:pt idx="3">
                  <c:v>Facturados</c:v>
                </c:pt>
              </c:strCache>
            </c:strRef>
          </c:cat>
          <c:val>
            <c:numRef>
              <c:f>ACUMULADO!$E$5:$E$8</c:f>
              <c:numCache>
                <c:formatCode>_("$"* #,##0_);_("$"* \(#,##0\);_("$"* "-"_);_(@_)</c:formatCode>
                <c:ptCount val="4"/>
                <c:pt idx="0" formatCode="General">
                  <c:v>19</c:v>
                </c:pt>
                <c:pt idx="1">
                  <c:v>10301313</c:v>
                </c:pt>
                <c:pt idx="2">
                  <c:v>9876000</c:v>
                </c:pt>
                <c:pt idx="3">
                  <c:v>5676000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73-E149-B339-F76B80EDD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915312"/>
        <c:axId val="489937376"/>
      </c:lineChart>
      <c:catAx>
        <c:axId val="534915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89937376"/>
        <c:crosses val="autoZero"/>
        <c:auto val="1"/>
        <c:lblAlgn val="ctr"/>
        <c:lblOffset val="100"/>
        <c:noMultiLvlLbl val="0"/>
      </c:catAx>
      <c:valAx>
        <c:axId val="489937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4915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320842</xdr:colOff>
      <xdr:row>26</xdr:row>
      <xdr:rowOff>199190</xdr:rowOff>
    </xdr:from>
    <xdr:to>
      <xdr:col>14</xdr:col>
      <xdr:colOff>914400</xdr:colOff>
      <xdr:row>50</xdr:row>
      <xdr:rowOff>12700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ABE7A1F-D3BC-B2F3-7649-1EF9C0E2E9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267368</xdr:colOff>
      <xdr:row>51</xdr:row>
      <xdr:rowOff>33420</xdr:rowOff>
    </xdr:from>
    <xdr:to>
      <xdr:col>14</xdr:col>
      <xdr:colOff>901700</xdr:colOff>
      <xdr:row>73</xdr:row>
      <xdr:rowOff>203199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9E52E56-2EEF-A943-A17D-AB0AD8F67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230828</xdr:colOff>
      <xdr:row>75</xdr:row>
      <xdr:rowOff>36540</xdr:rowOff>
    </xdr:from>
    <xdr:to>
      <xdr:col>14</xdr:col>
      <xdr:colOff>901700</xdr:colOff>
      <xdr:row>98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C5F3B3E-FEE0-AA4E-941E-D33175A165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325072</xdr:colOff>
      <xdr:row>3</xdr:row>
      <xdr:rowOff>32390</xdr:rowOff>
    </xdr:from>
    <xdr:to>
      <xdr:col>14</xdr:col>
      <xdr:colOff>914400</xdr:colOff>
      <xdr:row>25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C25C27F-77D7-8321-6C59-61555E3C09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104773</xdr:rowOff>
    </xdr:from>
    <xdr:to>
      <xdr:col>3</xdr:col>
      <xdr:colOff>762000</xdr:colOff>
      <xdr:row>21</xdr:row>
      <xdr:rowOff>31749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B9792C41-2F23-403F-BE22-FC948C1D93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116416</xdr:rowOff>
    </xdr:from>
    <xdr:to>
      <xdr:col>3</xdr:col>
      <xdr:colOff>751416</xdr:colOff>
      <xdr:row>33</xdr:row>
      <xdr:rowOff>63500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33E0F772-2F35-8541-9DD4-C3B35A73A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956732</xdr:colOff>
      <xdr:row>8</xdr:row>
      <xdr:rowOff>95250</xdr:rowOff>
    </xdr:from>
    <xdr:to>
      <xdr:col>7</xdr:col>
      <xdr:colOff>10582</xdr:colOff>
      <xdr:row>21</xdr:row>
      <xdr:rowOff>63499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D39BED25-B5AE-8344-81D8-B2A287E07C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956733</xdr:colOff>
      <xdr:row>21</xdr:row>
      <xdr:rowOff>169332</xdr:rowOff>
    </xdr:from>
    <xdr:to>
      <xdr:col>7</xdr:col>
      <xdr:colOff>35982</xdr:colOff>
      <xdr:row>33</xdr:row>
      <xdr:rowOff>52915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54706086-9D5B-194C-B6EC-0D4631EDBC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126999</xdr:colOff>
      <xdr:row>3</xdr:row>
      <xdr:rowOff>20107</xdr:rowOff>
    </xdr:from>
    <xdr:to>
      <xdr:col>14</xdr:col>
      <xdr:colOff>52917</xdr:colOff>
      <xdr:row>33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1164EF7-C396-F50B-1223-5F6D12FA0E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IAN SANTILLANA AUSTEN" id="{B4AB0309-5E1C-EA40-BF1E-1E32F37102E4}" userId="S::ian.santillana@ibero.edu.co::aa51754f-297a-466e-bdb6-4ad96b1cdbac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4" dT="2023-08-23T12:19:59.85" personId="{B4AB0309-5E1C-EA40-BF1E-1E32F37102E4}" id="{DECADBB6-F19E-0D4D-84C0-E4A7481C3732}">
    <text>¿Cortina de humo? ¿Baja el WR? ¿Cualificación de leds? ¿Menos BBDD es mejor?</text>
  </threadedComment>
  <threadedComment ref="E7" dT="2023-08-23T12:20:19.32" personId="{B4AB0309-5E1C-EA40-BF1E-1E32F37102E4}" id="{E3C2064B-8699-D14A-913E-4F2B2820EFA2}">
    <text>(Valor teórico sobre la cotización. Mayor valor)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1CC20-A4DF-0744-9DD9-071965A1A537}">
  <dimension ref="B1:I23"/>
  <sheetViews>
    <sheetView showGridLines="0" tabSelected="1" zoomScale="166" zoomScaleNormal="210" workbookViewId="0">
      <selection activeCell="F3" sqref="F3"/>
    </sheetView>
  </sheetViews>
  <sheetFormatPr baseColWidth="10" defaultRowHeight="16" x14ac:dyDescent="0.2"/>
  <cols>
    <col min="1" max="1" width="2.5" customWidth="1"/>
    <col min="2" max="2" width="3.6640625" style="81" customWidth="1"/>
    <col min="3" max="3" width="43.83203125" bestFit="1" customWidth="1"/>
    <col min="4" max="4" width="15" bestFit="1" customWidth="1"/>
    <col min="5" max="5" width="31.1640625" customWidth="1"/>
    <col min="6" max="6" width="13.33203125" bestFit="1" customWidth="1"/>
    <col min="7" max="7" width="12.6640625" bestFit="1" customWidth="1"/>
    <col min="9" max="9" width="13.5" bestFit="1" customWidth="1"/>
  </cols>
  <sheetData>
    <row r="1" spans="2:9" ht="20" thickBot="1" x14ac:dyDescent="0.3">
      <c r="C1" s="90" t="s">
        <v>88</v>
      </c>
      <c r="D1" s="91"/>
      <c r="E1" s="92"/>
      <c r="F1" s="33" t="s">
        <v>31</v>
      </c>
      <c r="G1" s="97" t="s">
        <v>32</v>
      </c>
      <c r="H1" s="97"/>
    </row>
    <row r="2" spans="2:9" x14ac:dyDescent="0.2">
      <c r="C2" s="15"/>
      <c r="D2" s="16"/>
      <c r="E2" s="15"/>
      <c r="F2" s="32">
        <v>11</v>
      </c>
      <c r="G2" s="32">
        <v>20</v>
      </c>
    </row>
    <row r="3" spans="2:9" x14ac:dyDescent="0.2">
      <c r="C3" s="15"/>
      <c r="D3" s="17"/>
      <c r="E3" s="18" t="s">
        <v>21</v>
      </c>
      <c r="F3" s="15"/>
      <c r="G3" s="15"/>
      <c r="H3" s="8"/>
    </row>
    <row r="4" spans="2:9" x14ac:dyDescent="0.2">
      <c r="C4" s="19" t="s">
        <v>62</v>
      </c>
      <c r="D4" s="80">
        <f>D5/50%</f>
        <v>1320</v>
      </c>
      <c r="E4" s="20" t="s">
        <v>87</v>
      </c>
      <c r="F4" s="21">
        <f t="shared" ref="F4:F9" si="0">D4/$F$2</f>
        <v>120</v>
      </c>
      <c r="G4" s="21">
        <f>F4/$G$2</f>
        <v>6</v>
      </c>
      <c r="H4" s="89">
        <v>6</v>
      </c>
    </row>
    <row r="5" spans="2:9" x14ac:dyDescent="0.2">
      <c r="C5" s="19" t="s">
        <v>22</v>
      </c>
      <c r="D5" s="80">
        <v>660</v>
      </c>
      <c r="E5" s="20" t="s">
        <v>83</v>
      </c>
      <c r="F5" s="21">
        <f t="shared" si="0"/>
        <v>60</v>
      </c>
      <c r="G5" s="21">
        <f t="shared" ref="G5:G14" si="1">F5/$G$2</f>
        <v>3</v>
      </c>
      <c r="H5" s="89">
        <v>3</v>
      </c>
    </row>
    <row r="6" spans="2:9" x14ac:dyDescent="0.2">
      <c r="C6" s="19" t="s">
        <v>84</v>
      </c>
      <c r="D6" s="80">
        <f>+D7/D8</f>
        <v>54772.889014084511</v>
      </c>
      <c r="E6" s="20" t="s">
        <v>61</v>
      </c>
      <c r="F6" s="21">
        <f t="shared" si="0"/>
        <v>4979.3535467349557</v>
      </c>
      <c r="G6" s="87">
        <f t="shared" si="1"/>
        <v>248.96767733674778</v>
      </c>
      <c r="H6" s="89">
        <v>0.4</v>
      </c>
    </row>
    <row r="7" spans="2:9" x14ac:dyDescent="0.2">
      <c r="B7" s="82">
        <v>4</v>
      </c>
      <c r="C7" s="86" t="s">
        <v>23</v>
      </c>
      <c r="D7" s="85">
        <f>D12/D11</f>
        <v>7777750240</v>
      </c>
      <c r="E7" s="84" t="s">
        <v>91</v>
      </c>
      <c r="F7" s="31">
        <f t="shared" si="0"/>
        <v>707068203.63636363</v>
      </c>
      <c r="G7" s="31">
        <f t="shared" si="1"/>
        <v>35353410.18181818</v>
      </c>
      <c r="H7" s="8">
        <v>909091</v>
      </c>
    </row>
    <row r="8" spans="2:9" x14ac:dyDescent="0.2">
      <c r="B8" s="82">
        <v>2</v>
      </c>
      <c r="C8" s="19" t="s">
        <v>89</v>
      </c>
      <c r="D8" s="22">
        <v>142000</v>
      </c>
      <c r="E8" s="20" t="s">
        <v>90</v>
      </c>
      <c r="F8" s="28">
        <f t="shared" si="0"/>
        <v>12909.09090909091</v>
      </c>
      <c r="G8" s="28">
        <f t="shared" si="1"/>
        <v>645.4545454545455</v>
      </c>
      <c r="H8" s="8">
        <v>11365</v>
      </c>
    </row>
    <row r="9" spans="2:9" x14ac:dyDescent="0.2">
      <c r="B9" s="95">
        <v>5</v>
      </c>
      <c r="C9" s="23" t="s">
        <v>24</v>
      </c>
      <c r="D9" s="24">
        <f>D7*D10</f>
        <v>5444425168</v>
      </c>
      <c r="E9" s="93" t="s">
        <v>25</v>
      </c>
      <c r="F9" s="29">
        <f t="shared" si="0"/>
        <v>494947742.54545456</v>
      </c>
      <c r="G9" s="29">
        <f t="shared" si="1"/>
        <v>24747387.127272729</v>
      </c>
      <c r="H9" s="8">
        <v>636364</v>
      </c>
    </row>
    <row r="10" spans="2:9" x14ac:dyDescent="0.2">
      <c r="B10" s="95"/>
      <c r="C10" s="19" t="s">
        <v>86</v>
      </c>
      <c r="D10" s="25">
        <v>0.7</v>
      </c>
      <c r="E10" s="94"/>
      <c r="F10" s="21"/>
      <c r="G10" s="21"/>
      <c r="H10" s="8"/>
    </row>
    <row r="11" spans="2:9" x14ac:dyDescent="0.2">
      <c r="B11" s="82">
        <v>3</v>
      </c>
      <c r="C11" s="19" t="s">
        <v>85</v>
      </c>
      <c r="D11" s="26">
        <v>0.5</v>
      </c>
      <c r="E11" s="20" t="s">
        <v>26</v>
      </c>
      <c r="F11" s="21"/>
      <c r="G11" s="21"/>
      <c r="H11" s="8"/>
      <c r="I11" s="8"/>
    </row>
    <row r="12" spans="2:9" x14ac:dyDescent="0.2">
      <c r="B12" s="82">
        <v>1</v>
      </c>
      <c r="C12" s="27" t="s">
        <v>27</v>
      </c>
      <c r="D12" s="24">
        <v>3888875120</v>
      </c>
      <c r="E12" s="20" t="s">
        <v>81</v>
      </c>
      <c r="F12" s="30">
        <f>D12/$F$2</f>
        <v>353534101.81818181</v>
      </c>
      <c r="G12" s="30">
        <f t="shared" si="1"/>
        <v>17676705.09090909</v>
      </c>
      <c r="H12" s="8">
        <v>454545</v>
      </c>
    </row>
    <row r="13" spans="2:9" x14ac:dyDescent="0.2">
      <c r="C13" s="19" t="s">
        <v>28</v>
      </c>
      <c r="D13" s="80">
        <f>D12/D8</f>
        <v>27386.444507042255</v>
      </c>
      <c r="E13" s="20" t="s">
        <v>82</v>
      </c>
      <c r="F13" s="21">
        <f>D13/$F$2</f>
        <v>2489.6767733674778</v>
      </c>
      <c r="G13" s="21">
        <f t="shared" si="1"/>
        <v>124.48383866837389</v>
      </c>
      <c r="H13" s="8"/>
    </row>
    <row r="14" spans="2:9" x14ac:dyDescent="0.2">
      <c r="C14" s="19" t="s">
        <v>30</v>
      </c>
      <c r="D14" s="80">
        <f>D13/11</f>
        <v>2489.6767733674778</v>
      </c>
      <c r="E14" s="20" t="s">
        <v>29</v>
      </c>
      <c r="F14" s="21">
        <f>D14/$F$2</f>
        <v>226.33425212431618</v>
      </c>
      <c r="G14" s="21">
        <f t="shared" si="1"/>
        <v>11.316712606215809</v>
      </c>
      <c r="H14" s="8"/>
    </row>
    <row r="17" spans="3:7" x14ac:dyDescent="0.2">
      <c r="C17" t="s">
        <v>98</v>
      </c>
    </row>
    <row r="19" spans="3:7" x14ac:dyDescent="0.2">
      <c r="C19" s="8">
        <f>+D7/12</f>
        <v>648145853.33333337</v>
      </c>
      <c r="E19" s="8">
        <f>180000000/20</f>
        <v>9000000</v>
      </c>
    </row>
    <row r="20" spans="3:7" x14ac:dyDescent="0.2">
      <c r="C20" s="8">
        <f>C19/4</f>
        <v>162036463.33333334</v>
      </c>
      <c r="G20" s="83"/>
    </row>
    <row r="21" spans="3:7" x14ac:dyDescent="0.2">
      <c r="C21" s="8">
        <f>+C20/5</f>
        <v>32407292.666666668</v>
      </c>
      <c r="F21" s="83"/>
      <c r="G21" s="8"/>
    </row>
    <row r="22" spans="3:7" x14ac:dyDescent="0.2">
      <c r="F22" s="96"/>
      <c r="G22" s="8"/>
    </row>
    <row r="23" spans="3:7" x14ac:dyDescent="0.2">
      <c r="F23" s="96"/>
    </row>
  </sheetData>
  <mergeCells count="5">
    <mergeCell ref="C1:E1"/>
    <mergeCell ref="E9:E10"/>
    <mergeCell ref="B9:B10"/>
    <mergeCell ref="F22:F23"/>
    <mergeCell ref="G1:H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4A49D-EE43-A144-B93F-7BD766ABBA53}">
  <dimension ref="B1:Q98"/>
  <sheetViews>
    <sheetView showGridLines="0" zoomScale="85" zoomScaleNormal="120" workbookViewId="0">
      <selection activeCell="C6" sqref="C6"/>
    </sheetView>
  </sheetViews>
  <sheetFormatPr baseColWidth="10" defaultRowHeight="16" x14ac:dyDescent="0.2"/>
  <cols>
    <col min="2" max="2" width="5.33203125" style="1" customWidth="1"/>
    <col min="3" max="3" width="14" bestFit="1" customWidth="1"/>
    <col min="4" max="4" width="14.33203125" bestFit="1" customWidth="1"/>
    <col min="5" max="5" width="12.6640625" style="2" bestFit="1" customWidth="1"/>
    <col min="6" max="6" width="15.6640625" customWidth="1"/>
    <col min="15" max="15" width="12.1640625" customWidth="1"/>
  </cols>
  <sheetData>
    <row r="1" spans="2:17" x14ac:dyDescent="0.2">
      <c r="B1" s="99" t="s">
        <v>97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2:17" x14ac:dyDescent="0.2"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4" spans="2:17" x14ac:dyDescent="0.2">
      <c r="B4" s="98" t="s">
        <v>5</v>
      </c>
      <c r="C4" s="98"/>
      <c r="D4" s="98"/>
      <c r="E4" s="98"/>
      <c r="F4" s="98"/>
      <c r="Q4" s="14"/>
    </row>
    <row r="5" spans="2:17" x14ac:dyDescent="0.2">
      <c r="B5" s="56" t="s">
        <v>2</v>
      </c>
      <c r="C5" s="56" t="s">
        <v>3</v>
      </c>
      <c r="D5" s="56" t="s">
        <v>4</v>
      </c>
      <c r="E5" s="56" t="s">
        <v>0</v>
      </c>
      <c r="F5" s="56" t="s">
        <v>1</v>
      </c>
    </row>
    <row r="6" spans="2:17" x14ac:dyDescent="0.2">
      <c r="B6" s="57">
        <v>1</v>
      </c>
      <c r="C6" s="88">
        <f>FUNNEL!$H$5</f>
        <v>3</v>
      </c>
      <c r="D6" s="53">
        <v>2</v>
      </c>
      <c r="E6" s="78">
        <f>D6/C6</f>
        <v>0.66666666666666663</v>
      </c>
      <c r="F6" s="53">
        <f>C6-D6</f>
        <v>1</v>
      </c>
    </row>
    <row r="7" spans="2:17" x14ac:dyDescent="0.2">
      <c r="B7" s="57">
        <v>2</v>
      </c>
      <c r="C7" s="88">
        <f>FUNNEL!$H$5</f>
        <v>3</v>
      </c>
      <c r="D7" s="53">
        <v>2</v>
      </c>
      <c r="E7" s="78">
        <f t="shared" ref="E7:E25" si="0">D7/C7</f>
        <v>0.66666666666666663</v>
      </c>
      <c r="F7" s="53">
        <f t="shared" ref="F7:F25" si="1">C7-D7</f>
        <v>1</v>
      </c>
    </row>
    <row r="8" spans="2:17" x14ac:dyDescent="0.2">
      <c r="B8" s="57">
        <v>3</v>
      </c>
      <c r="C8" s="88">
        <f>FUNNEL!$H$5</f>
        <v>3</v>
      </c>
      <c r="D8" s="53">
        <v>2</v>
      </c>
      <c r="E8" s="78">
        <f t="shared" si="0"/>
        <v>0.66666666666666663</v>
      </c>
      <c r="F8" s="53">
        <f t="shared" si="1"/>
        <v>1</v>
      </c>
    </row>
    <row r="9" spans="2:17" x14ac:dyDescent="0.2">
      <c r="B9" s="57">
        <v>4</v>
      </c>
      <c r="C9" s="88">
        <f>FUNNEL!$H$5</f>
        <v>3</v>
      </c>
      <c r="D9" s="53">
        <v>2</v>
      </c>
      <c r="E9" s="78">
        <f t="shared" si="0"/>
        <v>0.66666666666666663</v>
      </c>
      <c r="F9" s="53">
        <f t="shared" si="1"/>
        <v>1</v>
      </c>
    </row>
    <row r="10" spans="2:17" x14ac:dyDescent="0.2">
      <c r="B10" s="57">
        <v>5</v>
      </c>
      <c r="C10" s="88">
        <f>FUNNEL!$H$5</f>
        <v>3</v>
      </c>
      <c r="D10" s="53">
        <v>2</v>
      </c>
      <c r="E10" s="78">
        <f t="shared" si="0"/>
        <v>0.66666666666666663</v>
      </c>
      <c r="F10" s="53">
        <f t="shared" si="1"/>
        <v>1</v>
      </c>
    </row>
    <row r="11" spans="2:17" x14ac:dyDescent="0.2">
      <c r="B11" s="57">
        <v>6</v>
      </c>
      <c r="C11" s="88">
        <f>FUNNEL!$H$5</f>
        <v>3</v>
      </c>
      <c r="D11" s="53">
        <v>3</v>
      </c>
      <c r="E11" s="78">
        <f t="shared" si="0"/>
        <v>1</v>
      </c>
      <c r="F11" s="53">
        <f t="shared" si="1"/>
        <v>0</v>
      </c>
    </row>
    <row r="12" spans="2:17" x14ac:dyDescent="0.2">
      <c r="B12" s="57">
        <v>7</v>
      </c>
      <c r="C12" s="88">
        <f>FUNNEL!$H$5</f>
        <v>3</v>
      </c>
      <c r="D12" s="53">
        <v>3</v>
      </c>
      <c r="E12" s="78">
        <f t="shared" si="0"/>
        <v>1</v>
      </c>
      <c r="F12" s="53">
        <f t="shared" si="1"/>
        <v>0</v>
      </c>
    </row>
    <row r="13" spans="2:17" x14ac:dyDescent="0.2">
      <c r="B13" s="57">
        <v>8</v>
      </c>
      <c r="C13" s="88">
        <f>FUNNEL!$H$5</f>
        <v>3</v>
      </c>
      <c r="D13" s="53">
        <v>0</v>
      </c>
      <c r="E13" s="51">
        <f t="shared" si="0"/>
        <v>0</v>
      </c>
      <c r="F13" s="53">
        <f t="shared" si="1"/>
        <v>3</v>
      </c>
    </row>
    <row r="14" spans="2:17" x14ac:dyDescent="0.2">
      <c r="B14" s="57">
        <v>9</v>
      </c>
      <c r="C14" s="88">
        <f>FUNNEL!$H$5</f>
        <v>3</v>
      </c>
      <c r="D14" s="53">
        <v>0</v>
      </c>
      <c r="E14" s="51">
        <f t="shared" si="0"/>
        <v>0</v>
      </c>
      <c r="F14" s="53">
        <f t="shared" si="1"/>
        <v>3</v>
      </c>
    </row>
    <row r="15" spans="2:17" x14ac:dyDescent="0.2">
      <c r="B15" s="57">
        <v>10</v>
      </c>
      <c r="C15" s="88">
        <f>FUNNEL!$H$5</f>
        <v>3</v>
      </c>
      <c r="D15" s="53">
        <v>0</v>
      </c>
      <c r="E15" s="51">
        <f t="shared" si="0"/>
        <v>0</v>
      </c>
      <c r="F15" s="53">
        <f t="shared" si="1"/>
        <v>3</v>
      </c>
    </row>
    <row r="16" spans="2:17" x14ac:dyDescent="0.2">
      <c r="B16" s="57">
        <v>11</v>
      </c>
      <c r="C16" s="88">
        <f>FUNNEL!$H$5</f>
        <v>3</v>
      </c>
      <c r="D16" s="53">
        <v>0</v>
      </c>
      <c r="E16" s="51">
        <f t="shared" si="0"/>
        <v>0</v>
      </c>
      <c r="F16" s="53">
        <f t="shared" si="1"/>
        <v>3</v>
      </c>
    </row>
    <row r="17" spans="2:6" x14ac:dyDescent="0.2">
      <c r="B17" s="57">
        <v>12</v>
      </c>
      <c r="C17" s="88">
        <f>FUNNEL!$H$5</f>
        <v>3</v>
      </c>
      <c r="D17" s="53">
        <v>0</v>
      </c>
      <c r="E17" s="51">
        <f t="shared" si="0"/>
        <v>0</v>
      </c>
      <c r="F17" s="53">
        <f t="shared" si="1"/>
        <v>3</v>
      </c>
    </row>
    <row r="18" spans="2:6" x14ac:dyDescent="0.2">
      <c r="B18" s="57">
        <v>13</v>
      </c>
      <c r="C18" s="88">
        <f>FUNNEL!$H$5</f>
        <v>3</v>
      </c>
      <c r="D18" s="53">
        <v>1</v>
      </c>
      <c r="E18" s="51">
        <f t="shared" si="0"/>
        <v>0.33333333333333331</v>
      </c>
      <c r="F18" s="53">
        <f t="shared" si="1"/>
        <v>2</v>
      </c>
    </row>
    <row r="19" spans="2:6" x14ac:dyDescent="0.2">
      <c r="B19" s="57">
        <v>14</v>
      </c>
      <c r="C19" s="88">
        <f>FUNNEL!$H$5</f>
        <v>3</v>
      </c>
      <c r="D19" s="53">
        <v>1</v>
      </c>
      <c r="E19" s="51">
        <f t="shared" si="0"/>
        <v>0.33333333333333331</v>
      </c>
      <c r="F19" s="53">
        <f t="shared" si="1"/>
        <v>2</v>
      </c>
    </row>
    <row r="20" spans="2:6" x14ac:dyDescent="0.2">
      <c r="B20" s="57">
        <v>15</v>
      </c>
      <c r="C20" s="88">
        <f>FUNNEL!$H$5</f>
        <v>3</v>
      </c>
      <c r="D20" s="53">
        <v>1</v>
      </c>
      <c r="E20" s="51">
        <f t="shared" si="0"/>
        <v>0.33333333333333331</v>
      </c>
      <c r="F20" s="53">
        <f t="shared" si="1"/>
        <v>2</v>
      </c>
    </row>
    <row r="21" spans="2:6" x14ac:dyDescent="0.2">
      <c r="B21" s="57">
        <v>16</v>
      </c>
      <c r="C21" s="88">
        <f>FUNNEL!$H$5</f>
        <v>3</v>
      </c>
      <c r="D21" s="53">
        <v>0</v>
      </c>
      <c r="E21" s="51">
        <f t="shared" si="0"/>
        <v>0</v>
      </c>
      <c r="F21" s="53">
        <f t="shared" si="1"/>
        <v>3</v>
      </c>
    </row>
    <row r="22" spans="2:6" x14ac:dyDescent="0.2">
      <c r="B22" s="57">
        <v>17</v>
      </c>
      <c r="C22" s="88">
        <f>FUNNEL!$H$5</f>
        <v>3</v>
      </c>
      <c r="D22" s="53">
        <v>0</v>
      </c>
      <c r="E22" s="51">
        <f t="shared" si="0"/>
        <v>0</v>
      </c>
      <c r="F22" s="53">
        <f t="shared" si="1"/>
        <v>3</v>
      </c>
    </row>
    <row r="23" spans="2:6" x14ac:dyDescent="0.2">
      <c r="B23" s="57">
        <v>18</v>
      </c>
      <c r="C23" s="88">
        <f>FUNNEL!$H$5</f>
        <v>3</v>
      </c>
      <c r="D23" s="53">
        <v>0</v>
      </c>
      <c r="E23" s="51">
        <f t="shared" si="0"/>
        <v>0</v>
      </c>
      <c r="F23" s="53">
        <f t="shared" si="1"/>
        <v>3</v>
      </c>
    </row>
    <row r="24" spans="2:6" x14ac:dyDescent="0.2">
      <c r="B24" s="57">
        <v>19</v>
      </c>
      <c r="C24" s="88">
        <f>FUNNEL!$H$5</f>
        <v>3</v>
      </c>
      <c r="D24" s="53">
        <v>0</v>
      </c>
      <c r="E24" s="51">
        <f t="shared" si="0"/>
        <v>0</v>
      </c>
      <c r="F24" s="53">
        <f t="shared" si="1"/>
        <v>3</v>
      </c>
    </row>
    <row r="25" spans="2:6" x14ac:dyDescent="0.2">
      <c r="B25" s="57">
        <v>20</v>
      </c>
      <c r="C25" s="88">
        <f>FUNNEL!$H$5</f>
        <v>3</v>
      </c>
      <c r="D25" s="53">
        <v>0</v>
      </c>
      <c r="E25" s="51">
        <f t="shared" si="0"/>
        <v>0</v>
      </c>
      <c r="F25" s="53">
        <f t="shared" si="1"/>
        <v>3</v>
      </c>
    </row>
    <row r="26" spans="2:6" x14ac:dyDescent="0.2">
      <c r="C26" s="5">
        <f>SUM(C6:C25)</f>
        <v>60</v>
      </c>
      <c r="D26" s="6">
        <f>SUM(D6:D25)</f>
        <v>19</v>
      </c>
      <c r="E26" s="3"/>
      <c r="F26" s="7">
        <f>SUM(F6:F25)</f>
        <v>41</v>
      </c>
    </row>
    <row r="28" spans="2:6" x14ac:dyDescent="0.2">
      <c r="B28" s="98" t="s">
        <v>64</v>
      </c>
      <c r="C28" s="98"/>
      <c r="D28" s="98"/>
      <c r="E28" s="98"/>
      <c r="F28" s="98"/>
    </row>
    <row r="29" spans="2:6" x14ac:dyDescent="0.2">
      <c r="B29" s="56" t="s">
        <v>2</v>
      </c>
      <c r="C29" s="56" t="s">
        <v>3</v>
      </c>
      <c r="D29" s="56" t="s">
        <v>4</v>
      </c>
      <c r="E29" s="56" t="s">
        <v>0</v>
      </c>
      <c r="F29" s="56" t="s">
        <v>1</v>
      </c>
    </row>
    <row r="30" spans="2:6" x14ac:dyDescent="0.2">
      <c r="B30" s="57">
        <v>1</v>
      </c>
      <c r="C30" s="58">
        <f>FUNNEL!$G$7</f>
        <v>35353410.18181818</v>
      </c>
      <c r="D30" s="50">
        <v>500000</v>
      </c>
      <c r="E30" s="51">
        <f>D30/C30</f>
        <v>1.4142907216830352E-2</v>
      </c>
      <c r="F30" s="50">
        <f>C30-D30</f>
        <v>34853410.18181818</v>
      </c>
    </row>
    <row r="31" spans="2:6" x14ac:dyDescent="0.2">
      <c r="B31" s="57">
        <v>2</v>
      </c>
      <c r="C31" s="58">
        <f>FUNNEL!$G$7</f>
        <v>35353410.18181818</v>
      </c>
      <c r="D31" s="50">
        <v>500000</v>
      </c>
      <c r="E31" s="51">
        <f t="shared" ref="E31:E49" si="2">D31/C31</f>
        <v>1.4142907216830352E-2</v>
      </c>
      <c r="F31" s="50">
        <f t="shared" ref="F31:F49" si="3">C31-D31</f>
        <v>34853410.18181818</v>
      </c>
    </row>
    <row r="32" spans="2:6" x14ac:dyDescent="0.2">
      <c r="B32" s="57">
        <v>3</v>
      </c>
      <c r="C32" s="58">
        <f>FUNNEL!$G$7</f>
        <v>35353410.18181818</v>
      </c>
      <c r="D32" s="50">
        <v>500000</v>
      </c>
      <c r="E32" s="51">
        <f t="shared" si="2"/>
        <v>1.4142907216830352E-2</v>
      </c>
      <c r="F32" s="50">
        <f t="shared" si="3"/>
        <v>34853410.18181818</v>
      </c>
    </row>
    <row r="33" spans="2:6" x14ac:dyDescent="0.2">
      <c r="B33" s="57">
        <v>4</v>
      </c>
      <c r="C33" s="58">
        <f>FUNNEL!$G$7</f>
        <v>35353410.18181818</v>
      </c>
      <c r="D33" s="50">
        <v>500000</v>
      </c>
      <c r="E33" s="51">
        <f t="shared" si="2"/>
        <v>1.4142907216830352E-2</v>
      </c>
      <c r="F33" s="50">
        <f t="shared" si="3"/>
        <v>34853410.18181818</v>
      </c>
    </row>
    <row r="34" spans="2:6" x14ac:dyDescent="0.2">
      <c r="B34" s="57">
        <v>5</v>
      </c>
      <c r="C34" s="58">
        <f>FUNNEL!$G$7</f>
        <v>35353410.18181818</v>
      </c>
      <c r="D34" s="50">
        <v>500000</v>
      </c>
      <c r="E34" s="51">
        <f t="shared" si="2"/>
        <v>1.4142907216830352E-2</v>
      </c>
      <c r="F34" s="50">
        <f t="shared" si="3"/>
        <v>34853410.18181818</v>
      </c>
    </row>
    <row r="35" spans="2:6" x14ac:dyDescent="0.2">
      <c r="B35" s="57">
        <v>6</v>
      </c>
      <c r="C35" s="58">
        <f>FUNNEL!$G$7</f>
        <v>35353410.18181818</v>
      </c>
      <c r="D35" s="50">
        <v>500000</v>
      </c>
      <c r="E35" s="51">
        <f t="shared" si="2"/>
        <v>1.4142907216830352E-2</v>
      </c>
      <c r="F35" s="50">
        <f t="shared" si="3"/>
        <v>34853410.18181818</v>
      </c>
    </row>
    <row r="36" spans="2:6" x14ac:dyDescent="0.2">
      <c r="B36" s="57">
        <v>7</v>
      </c>
      <c r="C36" s="58">
        <f>FUNNEL!$G$7</f>
        <v>35353410.18181818</v>
      </c>
      <c r="D36" s="50">
        <v>1500000</v>
      </c>
      <c r="E36" s="51">
        <f t="shared" si="2"/>
        <v>4.2428721650491059E-2</v>
      </c>
      <c r="F36" s="50">
        <f t="shared" si="3"/>
        <v>33853410.18181818</v>
      </c>
    </row>
    <row r="37" spans="2:6" x14ac:dyDescent="0.2">
      <c r="B37" s="57">
        <v>8</v>
      </c>
      <c r="C37" s="58">
        <f>FUNNEL!$G$7</f>
        <v>35353410.18181818</v>
      </c>
      <c r="D37" s="50">
        <v>1500000</v>
      </c>
      <c r="E37" s="51">
        <f t="shared" si="2"/>
        <v>4.2428721650491059E-2</v>
      </c>
      <c r="F37" s="50">
        <f t="shared" si="3"/>
        <v>33853410.18181818</v>
      </c>
    </row>
    <row r="38" spans="2:6" x14ac:dyDescent="0.2">
      <c r="B38" s="57">
        <v>9</v>
      </c>
      <c r="C38" s="58">
        <f>FUNNEL!$G$7</f>
        <v>35353410.18181818</v>
      </c>
      <c r="D38" s="50">
        <v>1500000</v>
      </c>
      <c r="E38" s="51">
        <f t="shared" si="2"/>
        <v>4.2428721650491059E-2</v>
      </c>
      <c r="F38" s="50">
        <f t="shared" si="3"/>
        <v>33853410.18181818</v>
      </c>
    </row>
    <row r="39" spans="2:6" x14ac:dyDescent="0.2">
      <c r="B39" s="57">
        <v>10</v>
      </c>
      <c r="C39" s="58">
        <f>FUNNEL!$G$7</f>
        <v>35353410.18181818</v>
      </c>
      <c r="D39" s="50">
        <v>70</v>
      </c>
      <c r="E39" s="51">
        <f t="shared" si="2"/>
        <v>1.9800070103562493E-6</v>
      </c>
      <c r="F39" s="50">
        <f t="shared" si="3"/>
        <v>35353340.18181818</v>
      </c>
    </row>
    <row r="40" spans="2:6" x14ac:dyDescent="0.2">
      <c r="B40" s="57">
        <v>11</v>
      </c>
      <c r="C40" s="58">
        <f>FUNNEL!$G$7</f>
        <v>35353410.18181818</v>
      </c>
      <c r="D40" s="50">
        <v>556</v>
      </c>
      <c r="E40" s="51">
        <f t="shared" si="2"/>
        <v>1.5726912825115353E-5</v>
      </c>
      <c r="F40" s="50">
        <f t="shared" si="3"/>
        <v>35352854.18181818</v>
      </c>
    </row>
    <row r="41" spans="2:6" x14ac:dyDescent="0.2">
      <c r="B41" s="57">
        <v>12</v>
      </c>
      <c r="C41" s="58">
        <f>FUNNEL!$G$7</f>
        <v>35353410.18181818</v>
      </c>
      <c r="D41" s="50">
        <v>100</v>
      </c>
      <c r="E41" s="51">
        <f t="shared" si="2"/>
        <v>2.8285814433660703E-6</v>
      </c>
      <c r="F41" s="50">
        <f t="shared" si="3"/>
        <v>35353310.18181818</v>
      </c>
    </row>
    <row r="42" spans="2:6" x14ac:dyDescent="0.2">
      <c r="B42" s="57">
        <v>13</v>
      </c>
      <c r="C42" s="58">
        <f>FUNNEL!$G$7</f>
        <v>35353410.18181818</v>
      </c>
      <c r="D42" s="50">
        <v>400000</v>
      </c>
      <c r="E42" s="51">
        <f t="shared" si="2"/>
        <v>1.1314325773464282E-2</v>
      </c>
      <c r="F42" s="50">
        <f t="shared" si="3"/>
        <v>34953410.18181818</v>
      </c>
    </row>
    <row r="43" spans="2:6" x14ac:dyDescent="0.2">
      <c r="B43" s="57">
        <v>14</v>
      </c>
      <c r="C43" s="58">
        <f>FUNNEL!$G$7</f>
        <v>35353410.18181818</v>
      </c>
      <c r="D43" s="50">
        <v>800000</v>
      </c>
      <c r="E43" s="51">
        <f t="shared" si="2"/>
        <v>2.2628651546928565E-2</v>
      </c>
      <c r="F43" s="50">
        <f t="shared" si="3"/>
        <v>34553410.18181818</v>
      </c>
    </row>
    <row r="44" spans="2:6" x14ac:dyDescent="0.2">
      <c r="B44" s="57">
        <v>15</v>
      </c>
      <c r="C44" s="58">
        <f>FUNNEL!$G$7</f>
        <v>35353410.18181818</v>
      </c>
      <c r="D44" s="50">
        <v>800000</v>
      </c>
      <c r="E44" s="51">
        <f t="shared" si="2"/>
        <v>2.2628651546928565E-2</v>
      </c>
      <c r="F44" s="50">
        <f t="shared" si="3"/>
        <v>34553410.18181818</v>
      </c>
    </row>
    <row r="45" spans="2:6" x14ac:dyDescent="0.2">
      <c r="B45" s="57">
        <v>16</v>
      </c>
      <c r="C45" s="58">
        <f>FUNNEL!$G$7</f>
        <v>35353410.18181818</v>
      </c>
      <c r="D45" s="50">
        <v>800000</v>
      </c>
      <c r="E45" s="51">
        <f t="shared" si="2"/>
        <v>2.2628651546928565E-2</v>
      </c>
      <c r="F45" s="50">
        <f t="shared" si="3"/>
        <v>34553410.18181818</v>
      </c>
    </row>
    <row r="46" spans="2:6" x14ac:dyDescent="0.2">
      <c r="B46" s="57">
        <v>17</v>
      </c>
      <c r="C46" s="58">
        <f>FUNNEL!$G$7</f>
        <v>35353410.18181818</v>
      </c>
      <c r="D46" s="50">
        <v>117</v>
      </c>
      <c r="E46" s="51">
        <f t="shared" si="2"/>
        <v>3.3094402887383024E-6</v>
      </c>
      <c r="F46" s="50">
        <f t="shared" si="3"/>
        <v>35353293.18181818</v>
      </c>
    </row>
    <row r="47" spans="2:6" x14ac:dyDescent="0.2">
      <c r="B47" s="57">
        <v>18</v>
      </c>
      <c r="C47" s="58">
        <f>FUNNEL!$G$7</f>
        <v>35353410.18181818</v>
      </c>
      <c r="D47" s="50">
        <v>225</v>
      </c>
      <c r="E47" s="51">
        <f t="shared" si="2"/>
        <v>6.3643082475736583E-6</v>
      </c>
      <c r="F47" s="50">
        <f t="shared" si="3"/>
        <v>35353185.18181818</v>
      </c>
    </row>
    <row r="48" spans="2:6" x14ac:dyDescent="0.2">
      <c r="B48" s="57">
        <v>19</v>
      </c>
      <c r="C48" s="58">
        <f>FUNNEL!$G$7</f>
        <v>35353410.18181818</v>
      </c>
      <c r="D48" s="50">
        <v>30</v>
      </c>
      <c r="E48" s="51">
        <f t="shared" si="2"/>
        <v>8.4857443300982116E-7</v>
      </c>
      <c r="F48" s="50">
        <f t="shared" si="3"/>
        <v>35353380.18181818</v>
      </c>
    </row>
    <row r="49" spans="2:6" x14ac:dyDescent="0.2">
      <c r="B49" s="57">
        <v>20</v>
      </c>
      <c r="C49" s="58">
        <f>FUNNEL!$G$7</f>
        <v>35353410.18181818</v>
      </c>
      <c r="D49" s="50">
        <v>215</v>
      </c>
      <c r="E49" s="51">
        <f t="shared" si="2"/>
        <v>6.0814501032370516E-6</v>
      </c>
      <c r="F49" s="50">
        <f t="shared" si="3"/>
        <v>35353195.18181818</v>
      </c>
    </row>
    <row r="50" spans="2:6" x14ac:dyDescent="0.2">
      <c r="C50" s="9">
        <f>SUM(C30:C49)</f>
        <v>707068203.63636339</v>
      </c>
      <c r="D50" s="10">
        <f>SUM(D30:D49)</f>
        <v>10301313</v>
      </c>
      <c r="E50" s="3"/>
      <c r="F50" s="4">
        <f>SUM(F30:F49)</f>
        <v>696766890.63636339</v>
      </c>
    </row>
    <row r="52" spans="2:6" x14ac:dyDescent="0.2">
      <c r="B52" s="98" t="s">
        <v>6</v>
      </c>
      <c r="C52" s="98"/>
      <c r="D52" s="98"/>
      <c r="E52" s="98"/>
      <c r="F52" s="98"/>
    </row>
    <row r="53" spans="2:6" x14ac:dyDescent="0.2">
      <c r="B53" s="56" t="s">
        <v>2</v>
      </c>
      <c r="C53" s="56" t="s">
        <v>3</v>
      </c>
      <c r="D53" s="56" t="s">
        <v>4</v>
      </c>
      <c r="E53" s="56" t="s">
        <v>0</v>
      </c>
      <c r="F53" s="56" t="s">
        <v>1</v>
      </c>
    </row>
    <row r="54" spans="2:6" x14ac:dyDescent="0.2">
      <c r="B54" s="57">
        <v>1</v>
      </c>
      <c r="C54" s="58">
        <f>FUNNEL!$G$9</f>
        <v>24747387.127272729</v>
      </c>
      <c r="D54" s="50">
        <v>567000</v>
      </c>
      <c r="E54" s="51">
        <f>D54/C54</f>
        <v>2.2911509691265167E-2</v>
      </c>
      <c r="F54" s="50">
        <f>C54-D54</f>
        <v>24180387.127272729</v>
      </c>
    </row>
    <row r="55" spans="2:6" x14ac:dyDescent="0.2">
      <c r="B55" s="57">
        <v>2</v>
      </c>
      <c r="C55" s="58">
        <f>FUNNEL!$G$9</f>
        <v>24747387.127272729</v>
      </c>
      <c r="D55" s="50">
        <v>567000</v>
      </c>
      <c r="E55" s="51">
        <f t="shared" ref="E55:E73" si="4">D55/C55</f>
        <v>2.2911509691265167E-2</v>
      </c>
      <c r="F55" s="50">
        <f t="shared" ref="F55:F73" si="5">C55-D55</f>
        <v>24180387.127272729</v>
      </c>
    </row>
    <row r="56" spans="2:6" x14ac:dyDescent="0.2">
      <c r="B56" s="57">
        <v>3</v>
      </c>
      <c r="C56" s="58">
        <f>FUNNEL!$G$9</f>
        <v>24747387.127272729</v>
      </c>
      <c r="D56" s="50">
        <v>567000</v>
      </c>
      <c r="E56" s="51">
        <f t="shared" si="4"/>
        <v>2.2911509691265167E-2</v>
      </c>
      <c r="F56" s="50">
        <f t="shared" si="5"/>
        <v>24180387.127272729</v>
      </c>
    </row>
    <row r="57" spans="2:6" x14ac:dyDescent="0.2">
      <c r="B57" s="57">
        <v>4</v>
      </c>
      <c r="C57" s="58">
        <f>FUNNEL!$G$9</f>
        <v>24747387.127272729</v>
      </c>
      <c r="D57" s="50">
        <v>567000</v>
      </c>
      <c r="E57" s="51">
        <f t="shared" si="4"/>
        <v>2.2911509691265167E-2</v>
      </c>
      <c r="F57" s="50">
        <f t="shared" si="5"/>
        <v>24180387.127272729</v>
      </c>
    </row>
    <row r="58" spans="2:6" x14ac:dyDescent="0.2">
      <c r="B58" s="57">
        <v>5</v>
      </c>
      <c r="C58" s="58">
        <f>FUNNEL!$G$9</f>
        <v>24747387.127272729</v>
      </c>
      <c r="D58" s="50">
        <v>567000</v>
      </c>
      <c r="E58" s="51">
        <f t="shared" si="4"/>
        <v>2.2911509691265167E-2</v>
      </c>
      <c r="F58" s="50">
        <f t="shared" si="5"/>
        <v>24180387.127272729</v>
      </c>
    </row>
    <row r="59" spans="2:6" x14ac:dyDescent="0.2">
      <c r="B59" s="57">
        <v>6</v>
      </c>
      <c r="C59" s="58">
        <f>FUNNEL!$G$9</f>
        <v>24747387.127272729</v>
      </c>
      <c r="D59" s="50">
        <v>567000</v>
      </c>
      <c r="E59" s="51">
        <f t="shared" si="4"/>
        <v>2.2911509691265167E-2</v>
      </c>
      <c r="F59" s="50">
        <f t="shared" si="5"/>
        <v>24180387.127272729</v>
      </c>
    </row>
    <row r="60" spans="2:6" x14ac:dyDescent="0.2">
      <c r="B60" s="57">
        <v>7</v>
      </c>
      <c r="C60" s="58">
        <f>FUNNEL!$G$9</f>
        <v>24747387.127272729</v>
      </c>
      <c r="D60" s="50">
        <v>567000</v>
      </c>
      <c r="E60" s="51">
        <f t="shared" si="4"/>
        <v>2.2911509691265167E-2</v>
      </c>
      <c r="F60" s="50">
        <f t="shared" si="5"/>
        <v>24180387.127272729</v>
      </c>
    </row>
    <row r="61" spans="2:6" x14ac:dyDescent="0.2">
      <c r="B61" s="57">
        <v>8</v>
      </c>
      <c r="C61" s="58">
        <f>FUNNEL!$G$9</f>
        <v>24747387.127272729</v>
      </c>
      <c r="D61" s="50">
        <v>567000</v>
      </c>
      <c r="E61" s="51">
        <f t="shared" si="4"/>
        <v>2.2911509691265167E-2</v>
      </c>
      <c r="F61" s="50">
        <f t="shared" si="5"/>
        <v>24180387.127272729</v>
      </c>
    </row>
    <row r="62" spans="2:6" x14ac:dyDescent="0.2">
      <c r="B62" s="57">
        <v>9</v>
      </c>
      <c r="C62" s="58">
        <f>FUNNEL!$G$9</f>
        <v>24747387.127272729</v>
      </c>
      <c r="D62" s="50">
        <v>567000</v>
      </c>
      <c r="E62" s="51">
        <f t="shared" si="4"/>
        <v>2.2911509691265167E-2</v>
      </c>
      <c r="F62" s="50">
        <f t="shared" si="5"/>
        <v>24180387.127272729</v>
      </c>
    </row>
    <row r="63" spans="2:6" x14ac:dyDescent="0.2">
      <c r="B63" s="57">
        <v>10</v>
      </c>
      <c r="C63" s="58">
        <f>FUNNEL!$G$9</f>
        <v>24747387.127272729</v>
      </c>
      <c r="D63" s="50">
        <v>567000</v>
      </c>
      <c r="E63" s="51">
        <f t="shared" si="4"/>
        <v>2.2911509691265167E-2</v>
      </c>
      <c r="F63" s="50">
        <f t="shared" si="5"/>
        <v>24180387.127272729</v>
      </c>
    </row>
    <row r="64" spans="2:6" x14ac:dyDescent="0.2">
      <c r="B64" s="57">
        <v>11</v>
      </c>
      <c r="C64" s="58">
        <f>FUNNEL!$G$9</f>
        <v>24747387.127272729</v>
      </c>
      <c r="D64" s="50">
        <v>567000</v>
      </c>
      <c r="E64" s="51">
        <f t="shared" si="4"/>
        <v>2.2911509691265167E-2</v>
      </c>
      <c r="F64" s="50">
        <f t="shared" si="5"/>
        <v>24180387.127272729</v>
      </c>
    </row>
    <row r="65" spans="2:6" x14ac:dyDescent="0.2">
      <c r="B65" s="57">
        <v>12</v>
      </c>
      <c r="C65" s="58">
        <f>FUNNEL!$G$9</f>
        <v>24747387.127272729</v>
      </c>
      <c r="D65" s="50">
        <v>567000</v>
      </c>
      <c r="E65" s="51">
        <f t="shared" si="4"/>
        <v>2.2911509691265167E-2</v>
      </c>
      <c r="F65" s="50">
        <f t="shared" si="5"/>
        <v>24180387.127272729</v>
      </c>
    </row>
    <row r="66" spans="2:6" x14ac:dyDescent="0.2">
      <c r="B66" s="57">
        <v>13</v>
      </c>
      <c r="C66" s="58">
        <f>FUNNEL!$G$9</f>
        <v>24747387.127272729</v>
      </c>
      <c r="D66" s="50">
        <v>567000</v>
      </c>
      <c r="E66" s="51">
        <f t="shared" si="4"/>
        <v>2.2911509691265167E-2</v>
      </c>
      <c r="F66" s="50">
        <f t="shared" si="5"/>
        <v>24180387.127272729</v>
      </c>
    </row>
    <row r="67" spans="2:6" x14ac:dyDescent="0.2">
      <c r="B67" s="57">
        <v>14</v>
      </c>
      <c r="C67" s="58">
        <f>FUNNEL!$G$9</f>
        <v>24747387.127272729</v>
      </c>
      <c r="D67" s="50">
        <v>460000</v>
      </c>
      <c r="E67" s="51">
        <f t="shared" si="4"/>
        <v>1.8587820913548461E-2</v>
      </c>
      <c r="F67" s="50">
        <f t="shared" si="5"/>
        <v>24287387.127272729</v>
      </c>
    </row>
    <row r="68" spans="2:6" x14ac:dyDescent="0.2">
      <c r="B68" s="57">
        <v>15</v>
      </c>
      <c r="C68" s="58">
        <f>FUNNEL!$G$9</f>
        <v>24747387.127272729</v>
      </c>
      <c r="D68" s="50">
        <v>100000</v>
      </c>
      <c r="E68" s="51">
        <f t="shared" si="4"/>
        <v>4.0408306333801006E-3</v>
      </c>
      <c r="F68" s="50">
        <f t="shared" si="5"/>
        <v>24647387.127272729</v>
      </c>
    </row>
    <row r="69" spans="2:6" x14ac:dyDescent="0.2">
      <c r="B69" s="57">
        <v>16</v>
      </c>
      <c r="C69" s="58">
        <f>FUNNEL!$G$9</f>
        <v>24747387.127272729</v>
      </c>
      <c r="D69" s="50">
        <v>345000</v>
      </c>
      <c r="E69" s="51">
        <f t="shared" si="4"/>
        <v>1.3940865685161346E-2</v>
      </c>
      <c r="F69" s="50">
        <f t="shared" si="5"/>
        <v>24402387.127272729</v>
      </c>
    </row>
    <row r="70" spans="2:6" x14ac:dyDescent="0.2">
      <c r="B70" s="57">
        <v>17</v>
      </c>
      <c r="C70" s="58">
        <f>FUNNEL!$G$9</f>
        <v>24747387.127272729</v>
      </c>
      <c r="D70" s="50">
        <v>600000</v>
      </c>
      <c r="E70" s="51">
        <f t="shared" si="4"/>
        <v>2.42449838002806E-2</v>
      </c>
      <c r="F70" s="50">
        <f t="shared" si="5"/>
        <v>24147387.127272729</v>
      </c>
    </row>
    <row r="71" spans="2:6" x14ac:dyDescent="0.2">
      <c r="B71" s="57">
        <v>18</v>
      </c>
      <c r="C71" s="58">
        <f>FUNNEL!$G$9</f>
        <v>24747387.127272729</v>
      </c>
      <c r="D71" s="50">
        <v>200000</v>
      </c>
      <c r="E71" s="51">
        <f t="shared" si="4"/>
        <v>8.0816612667602011E-3</v>
      </c>
      <c r="F71" s="50">
        <f t="shared" si="5"/>
        <v>24547387.127272729</v>
      </c>
    </row>
    <row r="72" spans="2:6" x14ac:dyDescent="0.2">
      <c r="B72" s="57">
        <v>19</v>
      </c>
      <c r="C72" s="58">
        <f>FUNNEL!$G$9</f>
        <v>24747387.127272729</v>
      </c>
      <c r="D72" s="50">
        <v>200000</v>
      </c>
      <c r="E72" s="51">
        <f t="shared" si="4"/>
        <v>8.0816612667602011E-3</v>
      </c>
      <c r="F72" s="50">
        <f t="shared" si="5"/>
        <v>24547387.127272729</v>
      </c>
    </row>
    <row r="73" spans="2:6" x14ac:dyDescent="0.2">
      <c r="B73" s="57">
        <v>20</v>
      </c>
      <c r="C73" s="58">
        <f>FUNNEL!$G$9</f>
        <v>24747387.127272729</v>
      </c>
      <c r="D73" s="50">
        <v>600000</v>
      </c>
      <c r="E73" s="51">
        <f t="shared" si="4"/>
        <v>2.42449838002806E-2</v>
      </c>
      <c r="F73" s="50">
        <f t="shared" si="5"/>
        <v>24147387.127272729</v>
      </c>
    </row>
    <row r="74" spans="2:6" x14ac:dyDescent="0.2">
      <c r="C74" s="9">
        <f>SUM(C54:C73)</f>
        <v>494947742.54545456</v>
      </c>
      <c r="D74" s="10">
        <f>SUM(D54:D73)</f>
        <v>9876000</v>
      </c>
      <c r="E74" s="3"/>
      <c r="F74" s="4">
        <f>SUM(F54:F73)</f>
        <v>485071742.54545456</v>
      </c>
    </row>
    <row r="76" spans="2:6" x14ac:dyDescent="0.2">
      <c r="B76" s="98" t="s">
        <v>7</v>
      </c>
      <c r="C76" s="98"/>
      <c r="D76" s="98"/>
      <c r="E76" s="98"/>
      <c r="F76" s="98"/>
    </row>
    <row r="77" spans="2:6" x14ac:dyDescent="0.2">
      <c r="B77" s="56" t="s">
        <v>2</v>
      </c>
      <c r="C77" s="56" t="s">
        <v>3</v>
      </c>
      <c r="D77" s="56" t="s">
        <v>4</v>
      </c>
      <c r="E77" s="56" t="s">
        <v>0</v>
      </c>
      <c r="F77" s="56" t="s">
        <v>1</v>
      </c>
    </row>
    <row r="78" spans="2:6" x14ac:dyDescent="0.2">
      <c r="B78" s="57">
        <v>1</v>
      </c>
      <c r="C78" s="58">
        <f>FUNNEL!$G$12</f>
        <v>17676705.09090909</v>
      </c>
      <c r="D78" s="50">
        <v>250000</v>
      </c>
      <c r="E78" s="51">
        <f>D78/C78</f>
        <v>1.4142907216830352E-2</v>
      </c>
      <c r="F78" s="50">
        <f>C78-D78</f>
        <v>17426705.09090909</v>
      </c>
    </row>
    <row r="79" spans="2:6" x14ac:dyDescent="0.2">
      <c r="B79" s="57">
        <v>2</v>
      </c>
      <c r="C79" s="58">
        <f>FUNNEL!$G$12</f>
        <v>17676705.09090909</v>
      </c>
      <c r="D79" s="50">
        <v>250000</v>
      </c>
      <c r="E79" s="51">
        <f t="shared" ref="E79:E97" si="6">D79/C79</f>
        <v>1.4142907216830352E-2</v>
      </c>
      <c r="F79" s="50">
        <f t="shared" ref="F79:F97" si="7">C79-D79</f>
        <v>17426705.09090909</v>
      </c>
    </row>
    <row r="80" spans="2:6" x14ac:dyDescent="0.2">
      <c r="B80" s="57">
        <v>3</v>
      </c>
      <c r="C80" s="58">
        <f>FUNNEL!$G$12</f>
        <v>17676705.09090909</v>
      </c>
      <c r="D80" s="50">
        <v>250000</v>
      </c>
      <c r="E80" s="51">
        <f t="shared" si="6"/>
        <v>1.4142907216830352E-2</v>
      </c>
      <c r="F80" s="50">
        <f t="shared" si="7"/>
        <v>17426705.09090909</v>
      </c>
    </row>
    <row r="81" spans="2:14" x14ac:dyDescent="0.2">
      <c r="B81" s="57">
        <v>4</v>
      </c>
      <c r="C81" s="58">
        <f>FUNNEL!$G$12</f>
        <v>17676705.09090909</v>
      </c>
      <c r="D81" s="50">
        <v>250000</v>
      </c>
      <c r="E81" s="51">
        <f t="shared" si="6"/>
        <v>1.4142907216830352E-2</v>
      </c>
      <c r="F81" s="50">
        <f t="shared" si="7"/>
        <v>17426705.09090909</v>
      </c>
    </row>
    <row r="82" spans="2:14" x14ac:dyDescent="0.2">
      <c r="B82" s="57">
        <v>5</v>
      </c>
      <c r="C82" s="58">
        <f>FUNNEL!$G$12</f>
        <v>17676705.09090909</v>
      </c>
      <c r="D82" s="50">
        <v>250000</v>
      </c>
      <c r="E82" s="51">
        <f t="shared" si="6"/>
        <v>1.4142907216830352E-2</v>
      </c>
      <c r="F82" s="50">
        <f t="shared" si="7"/>
        <v>17426705.09090909</v>
      </c>
    </row>
    <row r="83" spans="2:14" x14ac:dyDescent="0.2">
      <c r="B83" s="57">
        <v>6</v>
      </c>
      <c r="C83" s="58">
        <f>FUNNEL!$G$12</f>
        <v>17676705.09090909</v>
      </c>
      <c r="D83" s="50">
        <v>250000</v>
      </c>
      <c r="E83" s="51">
        <f t="shared" si="6"/>
        <v>1.4142907216830352E-2</v>
      </c>
      <c r="F83" s="50">
        <f t="shared" si="7"/>
        <v>17426705.09090909</v>
      </c>
    </row>
    <row r="84" spans="2:14" x14ac:dyDescent="0.2">
      <c r="B84" s="57">
        <v>7</v>
      </c>
      <c r="C84" s="58">
        <f>FUNNEL!$G$12</f>
        <v>17676705.09090909</v>
      </c>
      <c r="D84" s="50">
        <v>250000</v>
      </c>
      <c r="E84" s="51">
        <f t="shared" si="6"/>
        <v>1.4142907216830352E-2</v>
      </c>
      <c r="F84" s="50">
        <f t="shared" si="7"/>
        <v>17426705.09090909</v>
      </c>
    </row>
    <row r="85" spans="2:14" x14ac:dyDescent="0.2">
      <c r="B85" s="57">
        <v>8</v>
      </c>
      <c r="C85" s="58">
        <f>FUNNEL!$G$12</f>
        <v>17676705.09090909</v>
      </c>
      <c r="D85" s="50">
        <v>250000</v>
      </c>
      <c r="E85" s="51">
        <f t="shared" si="6"/>
        <v>1.4142907216830352E-2</v>
      </c>
      <c r="F85" s="50">
        <f t="shared" si="7"/>
        <v>17426705.09090909</v>
      </c>
    </row>
    <row r="86" spans="2:14" x14ac:dyDescent="0.2">
      <c r="B86" s="57">
        <v>9</v>
      </c>
      <c r="C86" s="58">
        <f>FUNNEL!$G$12</f>
        <v>17676705.09090909</v>
      </c>
      <c r="D86" s="50">
        <v>456000</v>
      </c>
      <c r="E86" s="51">
        <f t="shared" si="6"/>
        <v>2.5796662763498564E-2</v>
      </c>
      <c r="F86" s="50">
        <f t="shared" si="7"/>
        <v>17220705.09090909</v>
      </c>
      <c r="N86" s="8"/>
    </row>
    <row r="87" spans="2:14" x14ac:dyDescent="0.2">
      <c r="B87" s="57">
        <v>10</v>
      </c>
      <c r="C87" s="58">
        <f>FUNNEL!$G$12</f>
        <v>17676705.09090909</v>
      </c>
      <c r="D87" s="50">
        <v>456000</v>
      </c>
      <c r="E87" s="51">
        <f t="shared" si="6"/>
        <v>2.5796662763498564E-2</v>
      </c>
      <c r="F87" s="50">
        <f t="shared" si="7"/>
        <v>17220705.09090909</v>
      </c>
    </row>
    <row r="88" spans="2:14" x14ac:dyDescent="0.2">
      <c r="B88" s="57">
        <v>11</v>
      </c>
      <c r="C88" s="58">
        <f>FUNNEL!$G$12</f>
        <v>17676705.09090909</v>
      </c>
      <c r="D88" s="50">
        <v>456000</v>
      </c>
      <c r="E88" s="51">
        <f t="shared" si="6"/>
        <v>2.5796662763498564E-2</v>
      </c>
      <c r="F88" s="50">
        <f t="shared" si="7"/>
        <v>17220705.09090909</v>
      </c>
    </row>
    <row r="89" spans="2:14" x14ac:dyDescent="0.2">
      <c r="B89" s="57">
        <v>12</v>
      </c>
      <c r="C89" s="58">
        <f>FUNNEL!$G$12</f>
        <v>17676705.09090909</v>
      </c>
      <c r="D89" s="50">
        <v>456000</v>
      </c>
      <c r="E89" s="51">
        <f t="shared" si="6"/>
        <v>2.5796662763498564E-2</v>
      </c>
      <c r="F89" s="50">
        <f t="shared" si="7"/>
        <v>17220705.09090909</v>
      </c>
    </row>
    <row r="90" spans="2:14" x14ac:dyDescent="0.2">
      <c r="B90" s="57">
        <v>13</v>
      </c>
      <c r="C90" s="58">
        <f>FUNNEL!$G$12</f>
        <v>17676705.09090909</v>
      </c>
      <c r="D90" s="50">
        <v>456000</v>
      </c>
      <c r="E90" s="51">
        <f t="shared" si="6"/>
        <v>2.5796662763498564E-2</v>
      </c>
      <c r="F90" s="50">
        <f t="shared" si="7"/>
        <v>17220705.09090909</v>
      </c>
    </row>
    <row r="91" spans="2:14" x14ac:dyDescent="0.2">
      <c r="B91" s="57">
        <v>14</v>
      </c>
      <c r="C91" s="58">
        <f>FUNNEL!$G$12</f>
        <v>17676705.09090909</v>
      </c>
      <c r="D91" s="50">
        <v>456000</v>
      </c>
      <c r="E91" s="51">
        <f t="shared" si="6"/>
        <v>2.5796662763498564E-2</v>
      </c>
      <c r="F91" s="50">
        <f t="shared" si="7"/>
        <v>17220705.09090909</v>
      </c>
    </row>
    <row r="92" spans="2:14" x14ac:dyDescent="0.2">
      <c r="B92" s="57">
        <v>15</v>
      </c>
      <c r="C92" s="58">
        <f>FUNNEL!$G$12</f>
        <v>17676705.09090909</v>
      </c>
      <c r="D92" s="50">
        <v>50000</v>
      </c>
      <c r="E92" s="51">
        <f t="shared" si="6"/>
        <v>2.8285814433660706E-3</v>
      </c>
      <c r="F92" s="50">
        <f t="shared" si="7"/>
        <v>17626705.09090909</v>
      </c>
    </row>
    <row r="93" spans="2:14" x14ac:dyDescent="0.2">
      <c r="B93" s="57">
        <v>16</v>
      </c>
      <c r="C93" s="58">
        <f>FUNNEL!$G$12</f>
        <v>17676705.09090909</v>
      </c>
      <c r="D93" s="50">
        <v>178000</v>
      </c>
      <c r="E93" s="51">
        <f t="shared" si="6"/>
        <v>1.0069749938383211E-2</v>
      </c>
      <c r="F93" s="50">
        <f t="shared" si="7"/>
        <v>17498705.09090909</v>
      </c>
    </row>
    <row r="94" spans="2:14" x14ac:dyDescent="0.2">
      <c r="B94" s="57">
        <v>17</v>
      </c>
      <c r="C94" s="58">
        <f>FUNNEL!$G$12</f>
        <v>17676705.09090909</v>
      </c>
      <c r="D94" s="50">
        <v>178000</v>
      </c>
      <c r="E94" s="51">
        <f t="shared" si="6"/>
        <v>1.0069749938383211E-2</v>
      </c>
      <c r="F94" s="50">
        <f t="shared" si="7"/>
        <v>17498705.09090909</v>
      </c>
    </row>
    <row r="95" spans="2:14" x14ac:dyDescent="0.2">
      <c r="B95" s="57">
        <v>18</v>
      </c>
      <c r="C95" s="58">
        <f>FUNNEL!$G$12</f>
        <v>17676705.09090909</v>
      </c>
      <c r="D95" s="50">
        <v>178000</v>
      </c>
      <c r="E95" s="51">
        <f t="shared" si="6"/>
        <v>1.0069749938383211E-2</v>
      </c>
      <c r="F95" s="50">
        <f t="shared" si="7"/>
        <v>17498705.09090909</v>
      </c>
    </row>
    <row r="96" spans="2:14" x14ac:dyDescent="0.2">
      <c r="B96" s="57">
        <v>19</v>
      </c>
      <c r="C96" s="58">
        <f>FUNNEL!$G$12</f>
        <v>17676705.09090909</v>
      </c>
      <c r="D96" s="50">
        <v>178000</v>
      </c>
      <c r="E96" s="51">
        <f t="shared" si="6"/>
        <v>1.0069749938383211E-2</v>
      </c>
      <c r="F96" s="50">
        <f t="shared" si="7"/>
        <v>17498705.09090909</v>
      </c>
    </row>
    <row r="97" spans="2:6" x14ac:dyDescent="0.2">
      <c r="B97" s="57">
        <v>20</v>
      </c>
      <c r="C97" s="58">
        <f>FUNNEL!$G$12</f>
        <v>17676705.09090909</v>
      </c>
      <c r="D97" s="50">
        <v>178000</v>
      </c>
      <c r="E97" s="51">
        <f t="shared" si="6"/>
        <v>1.0069749938383211E-2</v>
      </c>
      <c r="F97" s="50">
        <f t="shared" si="7"/>
        <v>17498705.09090909</v>
      </c>
    </row>
    <row r="98" spans="2:6" x14ac:dyDescent="0.2">
      <c r="C98" s="9">
        <f>SUM(C78:C97)</f>
        <v>353534101.81818169</v>
      </c>
      <c r="D98" s="10">
        <f>SUM(D78:D97)</f>
        <v>5676000</v>
      </c>
      <c r="E98" s="3"/>
      <c r="F98" s="4">
        <f>SUM(F78:F97)</f>
        <v>347858101.81818169</v>
      </c>
    </row>
  </sheetData>
  <mergeCells count="5">
    <mergeCell ref="B52:F52"/>
    <mergeCell ref="B76:F76"/>
    <mergeCell ref="B28:F28"/>
    <mergeCell ref="B4:F4"/>
    <mergeCell ref="B1:O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F04E-2CC4-CD47-A00F-AF15615EA5FA}">
  <dimension ref="B1:N36"/>
  <sheetViews>
    <sheetView showGridLines="0" zoomScale="92" zoomScaleNormal="130" workbookViewId="0">
      <selection activeCell="D5" sqref="D5"/>
    </sheetView>
  </sheetViews>
  <sheetFormatPr baseColWidth="10" defaultRowHeight="16" x14ac:dyDescent="0.2"/>
  <cols>
    <col min="1" max="1" width="5.1640625" customWidth="1"/>
    <col min="2" max="2" width="31" style="1" customWidth="1"/>
    <col min="3" max="3" width="31.6640625" style="13" customWidth="1"/>
    <col min="4" max="4" width="26.1640625" style="2" customWidth="1"/>
    <col min="5" max="5" width="21" style="11" customWidth="1"/>
    <col min="6" max="6" width="27.1640625" style="11" customWidth="1"/>
    <col min="7" max="7" width="15" style="11" customWidth="1"/>
    <col min="8" max="8" width="20.5" style="2" customWidth="1"/>
    <col min="9" max="9" width="3.33203125" customWidth="1"/>
  </cols>
  <sheetData>
    <row r="1" spans="2:14" ht="29" x14ac:dyDescent="0.2">
      <c r="B1" s="106" t="s">
        <v>46</v>
      </c>
      <c r="C1" s="106"/>
      <c r="D1" s="106"/>
      <c r="E1" s="106"/>
      <c r="F1" s="106"/>
      <c r="G1" s="106"/>
      <c r="H1" s="106"/>
      <c r="I1" s="34"/>
      <c r="J1" s="107" t="s">
        <v>47</v>
      </c>
      <c r="K1" s="107"/>
      <c r="L1" s="107"/>
      <c r="M1" s="107"/>
    </row>
    <row r="2" spans="2:14" ht="19" customHeight="1" x14ac:dyDescent="0.2">
      <c r="B2" s="112" t="s">
        <v>63</v>
      </c>
      <c r="C2" s="112"/>
      <c r="D2" s="112"/>
      <c r="E2" s="112"/>
      <c r="F2" s="112"/>
      <c r="G2" s="112"/>
      <c r="H2" s="112"/>
      <c r="I2" s="34"/>
      <c r="J2" s="39"/>
      <c r="K2" s="39"/>
      <c r="L2" s="39"/>
      <c r="M2" s="39"/>
    </row>
    <row r="3" spans="2:14" ht="23" customHeight="1" x14ac:dyDescent="0.2">
      <c r="B3" s="79">
        <v>1</v>
      </c>
      <c r="C3" s="79">
        <v>2</v>
      </c>
      <c r="D3" s="79">
        <v>15</v>
      </c>
      <c r="E3" s="79">
        <v>16</v>
      </c>
      <c r="F3" s="79">
        <v>35</v>
      </c>
      <c r="G3" s="100">
        <v>30</v>
      </c>
      <c r="H3" s="101"/>
      <c r="I3" s="34"/>
      <c r="J3" s="39"/>
      <c r="K3" s="39"/>
      <c r="L3" s="39"/>
      <c r="M3" s="39"/>
    </row>
    <row r="4" spans="2:14" ht="24" customHeight="1" x14ac:dyDescent="0.2">
      <c r="B4" s="73" t="s">
        <v>34</v>
      </c>
      <c r="C4" s="74" t="s">
        <v>35</v>
      </c>
      <c r="D4" s="75" t="s">
        <v>40</v>
      </c>
      <c r="E4" s="76" t="s">
        <v>45</v>
      </c>
      <c r="F4" s="77" t="s">
        <v>36</v>
      </c>
      <c r="G4" s="102" t="s">
        <v>37</v>
      </c>
      <c r="H4" s="103"/>
      <c r="I4" s="34"/>
      <c r="J4" s="108" t="s">
        <v>48</v>
      </c>
      <c r="K4" s="109"/>
      <c r="L4" s="109"/>
      <c r="M4" s="110"/>
    </row>
    <row r="5" spans="2:14" ht="196" customHeight="1" x14ac:dyDescent="0.2">
      <c r="B5" s="37" t="s">
        <v>38</v>
      </c>
      <c r="C5" s="43" t="s">
        <v>39</v>
      </c>
      <c r="D5" s="44" t="s">
        <v>44</v>
      </c>
      <c r="E5" s="43" t="s">
        <v>41</v>
      </c>
      <c r="F5" s="44" t="s">
        <v>42</v>
      </c>
      <c r="G5" s="104" t="s">
        <v>43</v>
      </c>
      <c r="H5" s="105"/>
      <c r="I5" s="34"/>
      <c r="J5" s="104"/>
      <c r="K5" s="111"/>
      <c r="L5" s="111"/>
      <c r="M5" s="105"/>
    </row>
    <row r="6" spans="2:14" x14ac:dyDescent="0.2">
      <c r="E6" s="2"/>
      <c r="F6" s="2"/>
      <c r="G6" s="2"/>
      <c r="I6" s="2"/>
      <c r="J6" s="2"/>
      <c r="K6" s="2"/>
    </row>
    <row r="8" spans="2:14" ht="26" customHeight="1" x14ac:dyDescent="0.2">
      <c r="B8" s="113" t="s">
        <v>96</v>
      </c>
      <c r="C8" s="113"/>
      <c r="D8" s="113"/>
      <c r="E8" s="113"/>
      <c r="F8" s="113"/>
      <c r="G8" s="113"/>
      <c r="H8" s="113"/>
      <c r="J8" s="107" t="s">
        <v>47</v>
      </c>
      <c r="K8" s="107"/>
      <c r="L8" s="107"/>
      <c r="M8" s="107"/>
    </row>
    <row r="9" spans="2:14" x14ac:dyDescent="0.2">
      <c r="B9" s="45" t="s">
        <v>8</v>
      </c>
      <c r="C9" s="46" t="s">
        <v>9</v>
      </c>
      <c r="D9" s="45" t="s">
        <v>10</v>
      </c>
      <c r="E9" s="47" t="s">
        <v>11</v>
      </c>
      <c r="F9" s="47" t="s">
        <v>12</v>
      </c>
      <c r="G9" s="47" t="s">
        <v>33</v>
      </c>
      <c r="H9" s="45" t="s">
        <v>68</v>
      </c>
      <c r="J9" s="40">
        <v>1</v>
      </c>
      <c r="K9" s="40">
        <v>2</v>
      </c>
      <c r="L9" s="40">
        <v>3</v>
      </c>
      <c r="M9" s="40">
        <v>4</v>
      </c>
    </row>
    <row r="10" spans="2:14" x14ac:dyDescent="0.2">
      <c r="B10" s="57" t="s">
        <v>69</v>
      </c>
      <c r="C10" s="54"/>
      <c r="D10" s="49"/>
      <c r="E10" s="50">
        <v>5000000</v>
      </c>
      <c r="F10" s="51"/>
      <c r="G10" s="35" t="s">
        <v>65</v>
      </c>
      <c r="H10" s="53">
        <v>1</v>
      </c>
      <c r="J10" s="41"/>
      <c r="K10" s="41"/>
      <c r="L10" s="41"/>
      <c r="M10" s="41"/>
      <c r="N10" s="42"/>
    </row>
    <row r="11" spans="2:14" x14ac:dyDescent="0.2">
      <c r="B11" s="57" t="s">
        <v>69</v>
      </c>
      <c r="C11" s="48"/>
      <c r="D11" s="49"/>
      <c r="E11" s="50">
        <v>5000000</v>
      </c>
      <c r="F11" s="51"/>
      <c r="G11" s="52" t="s">
        <v>66</v>
      </c>
      <c r="H11" s="53">
        <v>1</v>
      </c>
      <c r="J11" s="41"/>
      <c r="K11" s="41"/>
      <c r="L11" s="41"/>
      <c r="M11" s="41"/>
    </row>
    <row r="12" spans="2:14" x14ac:dyDescent="0.2">
      <c r="B12" s="57" t="s">
        <v>69</v>
      </c>
      <c r="C12" s="48"/>
      <c r="D12" s="49"/>
      <c r="E12" s="50">
        <v>15000000</v>
      </c>
      <c r="F12" s="51"/>
      <c r="G12" s="75" t="s">
        <v>67</v>
      </c>
      <c r="H12" s="53">
        <v>1</v>
      </c>
      <c r="J12" s="41"/>
      <c r="K12" s="41"/>
      <c r="L12" s="41"/>
      <c r="M12" s="41"/>
    </row>
    <row r="13" spans="2:14" x14ac:dyDescent="0.2">
      <c r="B13" s="57" t="s">
        <v>69</v>
      </c>
      <c r="C13" s="48"/>
      <c r="D13" s="49"/>
      <c r="E13" s="50">
        <v>36785000</v>
      </c>
      <c r="F13" s="51"/>
      <c r="G13" s="36"/>
      <c r="H13" s="53">
        <v>1</v>
      </c>
      <c r="J13" s="41"/>
      <c r="K13" s="41"/>
      <c r="L13" s="41"/>
      <c r="M13" s="41"/>
    </row>
    <row r="14" spans="2:14" x14ac:dyDescent="0.2">
      <c r="B14" s="57" t="s">
        <v>69</v>
      </c>
      <c r="C14" s="48"/>
      <c r="D14" s="49"/>
      <c r="E14" s="50">
        <v>235000</v>
      </c>
      <c r="F14" s="51"/>
      <c r="G14" s="35"/>
      <c r="H14" s="53">
        <v>1</v>
      </c>
      <c r="J14" s="41"/>
      <c r="K14" s="41"/>
      <c r="L14" s="41"/>
      <c r="M14" s="41"/>
    </row>
    <row r="15" spans="2:14" x14ac:dyDescent="0.2">
      <c r="B15" s="57" t="s">
        <v>70</v>
      </c>
      <c r="C15" s="48"/>
      <c r="D15" s="49"/>
      <c r="E15" s="50">
        <v>156000000</v>
      </c>
      <c r="F15" s="51"/>
      <c r="G15" s="51"/>
      <c r="H15" s="53">
        <v>1</v>
      </c>
      <c r="J15" s="41"/>
      <c r="K15" s="41"/>
      <c r="L15" s="41"/>
      <c r="M15" s="41"/>
    </row>
    <row r="16" spans="2:14" x14ac:dyDescent="0.2">
      <c r="B16" s="57" t="s">
        <v>70</v>
      </c>
      <c r="C16" s="48"/>
      <c r="D16" s="49"/>
      <c r="E16" s="50">
        <v>1900000</v>
      </c>
      <c r="F16" s="51"/>
      <c r="G16" s="51"/>
      <c r="H16" s="53">
        <v>1</v>
      </c>
      <c r="J16" s="41"/>
      <c r="K16" s="41"/>
      <c r="L16" s="41"/>
      <c r="M16" s="41"/>
    </row>
    <row r="17" spans="2:13" x14ac:dyDescent="0.2">
      <c r="B17" s="57" t="s">
        <v>70</v>
      </c>
      <c r="C17" s="48"/>
      <c r="D17" s="49"/>
      <c r="E17" s="50"/>
      <c r="F17" s="51"/>
      <c r="G17" s="51"/>
      <c r="H17" s="53">
        <v>2</v>
      </c>
      <c r="J17" s="41"/>
      <c r="K17" s="41"/>
      <c r="L17" s="41"/>
      <c r="M17" s="41"/>
    </row>
    <row r="18" spans="2:13" x14ac:dyDescent="0.2">
      <c r="B18" s="57" t="s">
        <v>71</v>
      </c>
      <c r="C18" s="48"/>
      <c r="D18" s="49"/>
      <c r="E18" s="50"/>
      <c r="F18" s="51"/>
      <c r="G18" s="51"/>
      <c r="H18" s="53">
        <v>2</v>
      </c>
      <c r="J18" s="41"/>
      <c r="K18" s="41"/>
      <c r="L18" s="41"/>
      <c r="M18" s="41"/>
    </row>
    <row r="19" spans="2:13" x14ac:dyDescent="0.2">
      <c r="B19" s="57" t="s">
        <v>71</v>
      </c>
      <c r="C19" s="48"/>
      <c r="D19" s="49"/>
      <c r="E19" s="50"/>
      <c r="F19" s="51"/>
      <c r="G19" s="51"/>
      <c r="H19" s="53">
        <v>2</v>
      </c>
      <c r="J19" s="41"/>
      <c r="K19" s="41"/>
      <c r="L19" s="41"/>
      <c r="M19" s="41"/>
    </row>
    <row r="20" spans="2:13" x14ac:dyDescent="0.2">
      <c r="B20" s="57" t="s">
        <v>72</v>
      </c>
      <c r="C20" s="48"/>
      <c r="D20" s="49"/>
      <c r="E20" s="50"/>
      <c r="F20" s="51"/>
      <c r="G20" s="51"/>
      <c r="H20" s="53">
        <v>3</v>
      </c>
      <c r="J20" s="41"/>
      <c r="K20" s="41"/>
      <c r="L20" s="41"/>
      <c r="M20" s="41"/>
    </row>
    <row r="21" spans="2:13" x14ac:dyDescent="0.2">
      <c r="B21" s="57" t="s">
        <v>73</v>
      </c>
      <c r="C21" s="48"/>
      <c r="D21" s="49"/>
      <c r="E21" s="50"/>
      <c r="F21" s="51"/>
      <c r="G21" s="51"/>
      <c r="H21" s="53">
        <v>3</v>
      </c>
      <c r="J21" s="41"/>
      <c r="K21" s="41"/>
      <c r="L21" s="41"/>
      <c r="M21" s="41"/>
    </row>
    <row r="22" spans="2:13" x14ac:dyDescent="0.2">
      <c r="B22" s="57" t="s">
        <v>74</v>
      </c>
      <c r="C22" s="48"/>
      <c r="D22" s="49"/>
      <c r="E22" s="50"/>
      <c r="F22" s="51"/>
      <c r="G22" s="51"/>
      <c r="H22" s="53">
        <v>3</v>
      </c>
      <c r="J22" s="41"/>
      <c r="K22" s="41"/>
      <c r="L22" s="41"/>
      <c r="M22" s="41"/>
    </row>
    <row r="23" spans="2:13" x14ac:dyDescent="0.2">
      <c r="B23" s="57" t="s">
        <v>74</v>
      </c>
      <c r="C23" s="48"/>
      <c r="D23" s="49"/>
      <c r="E23" s="50"/>
      <c r="F23" s="51"/>
      <c r="G23" s="51"/>
      <c r="H23" s="53">
        <v>3</v>
      </c>
      <c r="J23" s="41"/>
      <c r="K23" s="41"/>
      <c r="L23" s="41"/>
      <c r="M23" s="41"/>
    </row>
    <row r="24" spans="2:13" x14ac:dyDescent="0.2">
      <c r="B24" s="57" t="s">
        <v>74</v>
      </c>
      <c r="C24" s="48"/>
      <c r="D24" s="49"/>
      <c r="E24" s="50"/>
      <c r="F24" s="51"/>
      <c r="G24" s="51"/>
      <c r="H24" s="53">
        <v>3</v>
      </c>
      <c r="J24" s="41"/>
      <c r="K24" s="41"/>
      <c r="L24" s="41"/>
      <c r="M24" s="41"/>
    </row>
    <row r="25" spans="2:13" x14ac:dyDescent="0.2">
      <c r="B25" s="57" t="s">
        <v>74</v>
      </c>
      <c r="C25" s="48"/>
      <c r="D25" s="49"/>
      <c r="E25" s="50"/>
      <c r="F25" s="51"/>
      <c r="G25" s="51"/>
      <c r="H25" s="53">
        <v>3</v>
      </c>
      <c r="J25" s="41"/>
      <c r="K25" s="41"/>
      <c r="L25" s="41"/>
      <c r="M25" s="41"/>
    </row>
    <row r="26" spans="2:13" x14ac:dyDescent="0.2">
      <c r="B26" s="57" t="s">
        <v>75</v>
      </c>
      <c r="C26" s="48"/>
      <c r="D26" s="49"/>
      <c r="E26" s="50"/>
      <c r="F26" s="51"/>
      <c r="G26" s="51"/>
      <c r="H26" s="53">
        <v>4</v>
      </c>
      <c r="J26" s="41"/>
      <c r="K26" s="41"/>
      <c r="L26" s="41"/>
      <c r="M26" s="41"/>
    </row>
    <row r="27" spans="2:13" x14ac:dyDescent="0.2">
      <c r="B27" s="57" t="s">
        <v>75</v>
      </c>
      <c r="C27" s="48"/>
      <c r="D27" s="49"/>
      <c r="E27" s="50"/>
      <c r="F27" s="51"/>
      <c r="G27" s="51"/>
      <c r="H27" s="53">
        <v>4</v>
      </c>
      <c r="J27" s="41"/>
      <c r="K27" s="41"/>
      <c r="L27" s="41"/>
      <c r="M27" s="41"/>
    </row>
    <row r="28" spans="2:13" x14ac:dyDescent="0.2">
      <c r="B28" s="57" t="s">
        <v>76</v>
      </c>
      <c r="C28" s="48"/>
      <c r="D28" s="49"/>
      <c r="E28" s="50"/>
      <c r="F28" s="51"/>
      <c r="G28" s="51"/>
      <c r="H28" s="53">
        <v>4</v>
      </c>
      <c r="J28" s="41"/>
      <c r="K28" s="41"/>
      <c r="L28" s="41"/>
      <c r="M28" s="41"/>
    </row>
    <row r="29" spans="2:13" x14ac:dyDescent="0.2">
      <c r="B29" s="57" t="s">
        <v>77</v>
      </c>
      <c r="C29" s="48"/>
      <c r="D29" s="49"/>
      <c r="E29" s="50"/>
      <c r="F29" s="51"/>
      <c r="G29" s="51"/>
      <c r="H29" s="53">
        <v>4</v>
      </c>
      <c r="J29" s="41"/>
      <c r="K29" s="41"/>
      <c r="L29" s="41"/>
      <c r="M29" s="41"/>
    </row>
    <row r="30" spans="2:13" x14ac:dyDescent="0.2">
      <c r="B30" s="57" t="s">
        <v>77</v>
      </c>
      <c r="C30" s="48"/>
      <c r="D30" s="49"/>
      <c r="E30" s="50"/>
      <c r="F30" s="51"/>
      <c r="G30" s="51"/>
      <c r="H30" s="53">
        <v>4</v>
      </c>
      <c r="J30" s="41"/>
      <c r="K30" s="41"/>
      <c r="L30" s="41"/>
      <c r="M30" s="41"/>
    </row>
    <row r="31" spans="2:13" x14ac:dyDescent="0.2">
      <c r="B31" s="57" t="s">
        <v>78</v>
      </c>
      <c r="C31" s="48"/>
      <c r="D31" s="49"/>
      <c r="E31" s="50"/>
      <c r="F31" s="51"/>
      <c r="G31" s="51"/>
      <c r="H31" s="53">
        <v>5</v>
      </c>
      <c r="J31" s="41"/>
      <c r="K31" s="41"/>
      <c r="L31" s="41"/>
      <c r="M31" s="41"/>
    </row>
    <row r="32" spans="2:13" x14ac:dyDescent="0.2">
      <c r="B32" s="57" t="s">
        <v>78</v>
      </c>
      <c r="C32" s="48"/>
      <c r="D32" s="49"/>
      <c r="E32" s="50"/>
      <c r="F32" s="51"/>
      <c r="G32" s="51"/>
      <c r="H32" s="53">
        <v>5</v>
      </c>
      <c r="J32" s="41"/>
      <c r="K32" s="41"/>
      <c r="L32" s="41"/>
      <c r="M32" s="41"/>
    </row>
    <row r="33" spans="2:13" x14ac:dyDescent="0.2">
      <c r="B33" s="57" t="s">
        <v>79</v>
      </c>
      <c r="C33" s="48"/>
      <c r="D33" s="49"/>
      <c r="E33" s="50"/>
      <c r="F33" s="51"/>
      <c r="G33" s="51"/>
      <c r="H33" s="53">
        <v>5</v>
      </c>
      <c r="J33" s="41"/>
      <c r="K33" s="41"/>
      <c r="L33" s="41"/>
      <c r="M33" s="41"/>
    </row>
    <row r="34" spans="2:13" x14ac:dyDescent="0.2">
      <c r="B34" s="57" t="s">
        <v>80</v>
      </c>
      <c r="C34" s="48"/>
      <c r="D34" s="49"/>
      <c r="E34" s="50"/>
      <c r="F34" s="51"/>
      <c r="G34" s="51"/>
      <c r="H34" s="53">
        <v>5</v>
      </c>
      <c r="J34" s="41"/>
      <c r="K34" s="41"/>
      <c r="L34" s="41"/>
      <c r="M34" s="41"/>
    </row>
    <row r="35" spans="2:13" x14ac:dyDescent="0.2">
      <c r="B35" s="57" t="s">
        <v>80</v>
      </c>
      <c r="C35" s="54"/>
      <c r="D35" s="49"/>
      <c r="E35" s="50"/>
      <c r="F35" s="51"/>
      <c r="G35" s="51"/>
      <c r="H35" s="53">
        <v>5</v>
      </c>
      <c r="J35" s="41"/>
      <c r="K35" s="41"/>
      <c r="L35" s="41"/>
      <c r="M35" s="41"/>
    </row>
    <row r="36" spans="2:13" x14ac:dyDescent="0.2">
      <c r="E36" s="38">
        <f>SUM(E10:E35)</f>
        <v>219920000</v>
      </c>
      <c r="F36" s="12">
        <f>SUM(F10:F35)</f>
        <v>0</v>
      </c>
      <c r="G36" s="12"/>
    </row>
  </sheetData>
  <autoFilter ref="B9:H36" xr:uid="{9B77F04E-2CC4-CD47-A00F-AF15615EA5FA}"/>
  <mergeCells count="9">
    <mergeCell ref="G3:H3"/>
    <mergeCell ref="G4:H4"/>
    <mergeCell ref="G5:H5"/>
    <mergeCell ref="B1:H1"/>
    <mergeCell ref="J8:M8"/>
    <mergeCell ref="J4:M5"/>
    <mergeCell ref="J1:M1"/>
    <mergeCell ref="B2:H2"/>
    <mergeCell ref="B8:H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EE88F-2965-1544-952E-97769A8A0655}">
  <dimension ref="B1:N8"/>
  <sheetViews>
    <sheetView showGridLines="0" zoomScale="97" zoomScaleNormal="97" workbookViewId="0">
      <selection activeCell="D36" sqref="D36"/>
    </sheetView>
  </sheetViews>
  <sheetFormatPr baseColWidth="10" defaultRowHeight="16" x14ac:dyDescent="0.2"/>
  <cols>
    <col min="2" max="2" width="3.33203125" style="2" customWidth="1"/>
    <col min="3" max="3" width="24.5" customWidth="1"/>
    <col min="4" max="4" width="15" bestFit="1" customWidth="1"/>
    <col min="5" max="5" width="14.33203125" customWidth="1"/>
    <col min="7" max="7" width="14.83203125" customWidth="1"/>
    <col min="8" max="8" width="5" customWidth="1"/>
    <col min="9" max="9" width="2.1640625" bestFit="1" customWidth="1"/>
    <col min="10" max="10" width="12.33203125" customWidth="1"/>
    <col min="11" max="11" width="15" bestFit="1" customWidth="1"/>
    <col min="12" max="12" width="14.1640625" bestFit="1" customWidth="1"/>
    <col min="14" max="14" width="14" bestFit="1" customWidth="1"/>
  </cols>
  <sheetData>
    <row r="1" spans="2:14" x14ac:dyDescent="0.2">
      <c r="B1" s="114" t="s">
        <v>95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  <c r="N1" s="115"/>
    </row>
    <row r="2" spans="2:14" x14ac:dyDescent="0.2"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4" spans="2:14" x14ac:dyDescent="0.2">
      <c r="B4" s="59" t="s">
        <v>13</v>
      </c>
      <c r="C4" s="55" t="s">
        <v>19</v>
      </c>
      <c r="D4" s="60" t="s">
        <v>3</v>
      </c>
      <c r="E4" s="61" t="s">
        <v>14</v>
      </c>
      <c r="F4" s="45" t="s">
        <v>0</v>
      </c>
      <c r="G4" s="62" t="s">
        <v>1</v>
      </c>
    </row>
    <row r="5" spans="2:14" x14ac:dyDescent="0.2">
      <c r="B5" s="53">
        <v>1</v>
      </c>
      <c r="C5" s="53" t="s">
        <v>18</v>
      </c>
      <c r="D5" s="63">
        <f>INDICADORES!C26</f>
        <v>60</v>
      </c>
      <c r="E5" s="63">
        <f>INDICADORES!D26</f>
        <v>19</v>
      </c>
      <c r="F5" s="51">
        <f>E5/D5</f>
        <v>0.31666666666666665</v>
      </c>
      <c r="G5" s="63">
        <f>D5-E5</f>
        <v>41</v>
      </c>
    </row>
    <row r="6" spans="2:14" x14ac:dyDescent="0.2">
      <c r="B6" s="53">
        <v>2</v>
      </c>
      <c r="C6" s="53" t="s">
        <v>92</v>
      </c>
      <c r="D6" s="50">
        <f>INDICADORES!C50</f>
        <v>707068203.63636339</v>
      </c>
      <c r="E6" s="50">
        <f>INDICADORES!D50</f>
        <v>10301313</v>
      </c>
      <c r="F6" s="51">
        <f t="shared" ref="F6:F8" si="0">E6/D6</f>
        <v>1.4569051397052838E-2</v>
      </c>
      <c r="G6" s="63">
        <f t="shared" ref="G6:G8" si="1">D6-E6</f>
        <v>696766890.63636339</v>
      </c>
    </row>
    <row r="7" spans="2:14" x14ac:dyDescent="0.2">
      <c r="B7" s="53">
        <v>3</v>
      </c>
      <c r="C7" s="53" t="s">
        <v>16</v>
      </c>
      <c r="D7" s="50">
        <f>INDICADORES!C74</f>
        <v>494947742.54545456</v>
      </c>
      <c r="E7" s="50">
        <f>INDICADORES!D74</f>
        <v>9876000</v>
      </c>
      <c r="F7" s="51">
        <f t="shared" si="0"/>
        <v>1.9953621667630934E-2</v>
      </c>
      <c r="G7" s="63">
        <f t="shared" si="1"/>
        <v>485071742.54545456</v>
      </c>
    </row>
    <row r="8" spans="2:14" x14ac:dyDescent="0.2">
      <c r="B8" s="53">
        <v>4</v>
      </c>
      <c r="C8" s="53" t="s">
        <v>17</v>
      </c>
      <c r="D8" s="64">
        <f>INDICADORES!C98</f>
        <v>353534101.81818169</v>
      </c>
      <c r="E8" s="64">
        <f>INDICADORES!D98</f>
        <v>5676000</v>
      </c>
      <c r="F8" s="51">
        <f t="shared" si="0"/>
        <v>1.6055028272545822E-2</v>
      </c>
      <c r="G8" s="63">
        <f t="shared" si="1"/>
        <v>347858101.81818169</v>
      </c>
    </row>
  </sheetData>
  <mergeCells count="1">
    <mergeCell ref="B1:N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EFE5-17E8-4A45-8E21-792A12AACE3A}">
  <dimension ref="B1:N25"/>
  <sheetViews>
    <sheetView showGridLines="0" zoomScale="130" zoomScaleNormal="130" workbookViewId="0">
      <selection activeCell="G31" sqref="G31"/>
    </sheetView>
  </sheetViews>
  <sheetFormatPr baseColWidth="10" defaultRowHeight="16" x14ac:dyDescent="0.2"/>
  <cols>
    <col min="2" max="2" width="3.33203125" style="2" customWidth="1"/>
    <col min="3" max="3" width="11.5" customWidth="1"/>
    <col min="4" max="4" width="11.83203125" customWidth="1"/>
    <col min="5" max="5" width="41" customWidth="1"/>
    <col min="6" max="6" width="15" customWidth="1"/>
    <col min="7" max="7" width="20.33203125" customWidth="1"/>
    <col min="8" max="8" width="12" style="2" customWidth="1"/>
    <col min="9" max="9" width="11.5" bestFit="1" customWidth="1"/>
    <col min="10" max="10" width="13.5" bestFit="1" customWidth="1"/>
    <col min="11" max="11" width="15" bestFit="1" customWidth="1"/>
    <col min="12" max="12" width="14.1640625" bestFit="1" customWidth="1"/>
    <col min="14" max="14" width="14" bestFit="1" customWidth="1"/>
  </cols>
  <sheetData>
    <row r="1" spans="2:14" x14ac:dyDescent="0.2">
      <c r="B1" s="114" t="s">
        <v>94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  <c r="N1" s="115"/>
    </row>
    <row r="2" spans="2:14" x14ac:dyDescent="0.2"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4" spans="2:14" s="1" customFormat="1" x14ac:dyDescent="0.2">
      <c r="B4" s="57" t="s">
        <v>13</v>
      </c>
      <c r="C4" s="55" t="s">
        <v>19</v>
      </c>
      <c r="D4" s="70" t="s">
        <v>49</v>
      </c>
      <c r="E4" s="55" t="s">
        <v>50</v>
      </c>
      <c r="F4" s="62" t="s">
        <v>93</v>
      </c>
      <c r="G4" s="71" t="s">
        <v>51</v>
      </c>
      <c r="H4" s="72" t="s">
        <v>52</v>
      </c>
      <c r="I4" s="56" t="s">
        <v>58</v>
      </c>
      <c r="J4" s="61" t="s">
        <v>52</v>
      </c>
      <c r="K4" s="131" t="s">
        <v>59</v>
      </c>
      <c r="L4" s="132"/>
      <c r="M4" s="132"/>
      <c r="N4" s="133"/>
    </row>
    <row r="5" spans="2:14" x14ac:dyDescent="0.2">
      <c r="B5" s="116">
        <v>1</v>
      </c>
      <c r="C5" s="117" t="s">
        <v>53</v>
      </c>
      <c r="D5" s="116">
        <f>INDICADORES!F26</f>
        <v>41</v>
      </c>
      <c r="E5" s="66" t="s">
        <v>55</v>
      </c>
      <c r="F5" s="65">
        <v>400000</v>
      </c>
      <c r="G5" s="53" t="s">
        <v>54</v>
      </c>
      <c r="H5" s="53">
        <v>15</v>
      </c>
      <c r="I5" s="118">
        <f>FUNNEL!$D$8</f>
        <v>142000</v>
      </c>
      <c r="J5" s="121">
        <f>I5*H8</f>
        <v>13490000</v>
      </c>
      <c r="K5" s="122"/>
      <c r="L5" s="123"/>
      <c r="M5" s="123"/>
      <c r="N5" s="124"/>
    </row>
    <row r="6" spans="2:14" x14ac:dyDescent="0.2">
      <c r="B6" s="116"/>
      <c r="C6" s="117"/>
      <c r="D6" s="116"/>
      <c r="E6" s="66" t="s">
        <v>56</v>
      </c>
      <c r="F6" s="65">
        <v>320000</v>
      </c>
      <c r="G6" s="53" t="s">
        <v>54</v>
      </c>
      <c r="H6" s="53">
        <v>30</v>
      </c>
      <c r="I6" s="119"/>
      <c r="J6" s="117"/>
      <c r="K6" s="125"/>
      <c r="L6" s="126"/>
      <c r="M6" s="126"/>
      <c r="N6" s="127"/>
    </row>
    <row r="7" spans="2:14" x14ac:dyDescent="0.2">
      <c r="B7" s="116"/>
      <c r="C7" s="117"/>
      <c r="D7" s="116"/>
      <c r="E7" s="66" t="s">
        <v>57</v>
      </c>
      <c r="F7" s="65">
        <v>5000000</v>
      </c>
      <c r="G7" s="53" t="s">
        <v>20</v>
      </c>
      <c r="H7" s="53">
        <v>50</v>
      </c>
      <c r="I7" s="120"/>
      <c r="J7" s="117"/>
      <c r="K7" s="128"/>
      <c r="L7" s="129"/>
      <c r="M7" s="129"/>
      <c r="N7" s="130"/>
    </row>
    <row r="8" spans="2:14" x14ac:dyDescent="0.2">
      <c r="B8" s="13"/>
      <c r="C8" s="3"/>
      <c r="D8" s="3">
        <f>SUM(D5)</f>
        <v>41</v>
      </c>
      <c r="E8" s="67"/>
      <c r="F8" s="69">
        <f>SUM(F5:F7)</f>
        <v>5720000</v>
      </c>
      <c r="G8" s="2"/>
      <c r="H8" s="1">
        <f>SUM(H5:H7)</f>
        <v>95</v>
      </c>
    </row>
    <row r="9" spans="2:14" x14ac:dyDescent="0.2">
      <c r="B9" s="13"/>
      <c r="C9" s="3"/>
      <c r="D9" s="13"/>
      <c r="E9" s="67"/>
      <c r="F9" s="68"/>
      <c r="G9" s="2"/>
    </row>
    <row r="10" spans="2:14" x14ac:dyDescent="0.2">
      <c r="B10" s="57" t="s">
        <v>13</v>
      </c>
      <c r="C10" s="55" t="s">
        <v>19</v>
      </c>
      <c r="D10" s="70" t="s">
        <v>49</v>
      </c>
      <c r="E10" s="55" t="s">
        <v>50</v>
      </c>
      <c r="F10" s="62" t="s">
        <v>93</v>
      </c>
      <c r="G10" s="71" t="s">
        <v>51</v>
      </c>
      <c r="H10" s="72" t="s">
        <v>52</v>
      </c>
      <c r="I10" s="56" t="s">
        <v>60</v>
      </c>
      <c r="J10" s="61" t="s">
        <v>52</v>
      </c>
      <c r="K10" s="131" t="s">
        <v>59</v>
      </c>
      <c r="L10" s="132"/>
      <c r="M10" s="132"/>
      <c r="N10" s="133"/>
    </row>
    <row r="11" spans="2:14" x14ac:dyDescent="0.2">
      <c r="B11" s="116">
        <v>1</v>
      </c>
      <c r="C11" s="117" t="s">
        <v>15</v>
      </c>
      <c r="D11" s="134">
        <f>INDICADORES!F50</f>
        <v>696766890.63636339</v>
      </c>
      <c r="E11" s="66"/>
      <c r="F11" s="65"/>
      <c r="G11" s="53"/>
      <c r="H11" s="53"/>
      <c r="I11" s="118">
        <f>FUNNEL!$D$8</f>
        <v>142000</v>
      </c>
      <c r="J11" s="121">
        <f>I11*H14</f>
        <v>0</v>
      </c>
      <c r="K11" s="122"/>
      <c r="L11" s="123"/>
      <c r="M11" s="123"/>
      <c r="N11" s="124"/>
    </row>
    <row r="12" spans="2:14" x14ac:dyDescent="0.2">
      <c r="B12" s="116"/>
      <c r="C12" s="117"/>
      <c r="D12" s="116"/>
      <c r="E12" s="66"/>
      <c r="F12" s="65"/>
      <c r="G12" s="53"/>
      <c r="H12" s="53"/>
      <c r="I12" s="119"/>
      <c r="J12" s="117"/>
      <c r="K12" s="125"/>
      <c r="L12" s="126"/>
      <c r="M12" s="126"/>
      <c r="N12" s="127"/>
    </row>
    <row r="13" spans="2:14" x14ac:dyDescent="0.2">
      <c r="B13" s="116"/>
      <c r="C13" s="117"/>
      <c r="D13" s="116"/>
      <c r="E13" s="66"/>
      <c r="F13" s="65"/>
      <c r="G13" s="53"/>
      <c r="H13" s="53"/>
      <c r="I13" s="120"/>
      <c r="J13" s="117"/>
      <c r="K13" s="128"/>
      <c r="L13" s="129"/>
      <c r="M13" s="129"/>
      <c r="N13" s="130"/>
    </row>
    <row r="14" spans="2:14" x14ac:dyDescent="0.2">
      <c r="B14" s="13"/>
      <c r="C14" s="3"/>
      <c r="D14" s="3"/>
      <c r="E14" s="67"/>
      <c r="F14" s="69">
        <f>SUM(F11:F13)</f>
        <v>0</v>
      </c>
      <c r="G14" s="2"/>
      <c r="H14" s="1">
        <f>SUM(H11:H13)</f>
        <v>0</v>
      </c>
    </row>
    <row r="16" spans="2:14" x14ac:dyDescent="0.2">
      <c r="B16" s="57" t="s">
        <v>13</v>
      </c>
      <c r="C16" s="55" t="s">
        <v>19</v>
      </c>
      <c r="D16" s="70" t="s">
        <v>49</v>
      </c>
      <c r="E16" s="55" t="s">
        <v>50</v>
      </c>
      <c r="F16" s="62" t="s">
        <v>93</v>
      </c>
      <c r="G16" s="71" t="s">
        <v>51</v>
      </c>
      <c r="H16" s="72" t="s">
        <v>52</v>
      </c>
      <c r="I16" s="56" t="s">
        <v>60</v>
      </c>
      <c r="J16" s="61" t="s">
        <v>52</v>
      </c>
      <c r="K16" s="131" t="s">
        <v>59</v>
      </c>
      <c r="L16" s="132"/>
      <c r="M16" s="132"/>
      <c r="N16" s="133"/>
    </row>
    <row r="17" spans="2:14" x14ac:dyDescent="0.2">
      <c r="B17" s="116">
        <v>1</v>
      </c>
      <c r="C17" s="117" t="s">
        <v>16</v>
      </c>
      <c r="D17" s="134">
        <f>INDICADORES!F74</f>
        <v>485071742.54545456</v>
      </c>
      <c r="E17" s="66"/>
      <c r="F17" s="65"/>
      <c r="G17" s="53"/>
      <c r="H17" s="53"/>
      <c r="I17" s="118">
        <f>FUNNEL!$D$8</f>
        <v>142000</v>
      </c>
      <c r="J17" s="121">
        <f>I17*H20</f>
        <v>0</v>
      </c>
      <c r="K17" s="122"/>
      <c r="L17" s="123"/>
      <c r="M17" s="123"/>
      <c r="N17" s="124"/>
    </row>
    <row r="18" spans="2:14" x14ac:dyDescent="0.2">
      <c r="B18" s="116"/>
      <c r="C18" s="117"/>
      <c r="D18" s="116"/>
      <c r="E18" s="66"/>
      <c r="F18" s="65"/>
      <c r="G18" s="53"/>
      <c r="H18" s="53"/>
      <c r="I18" s="119"/>
      <c r="J18" s="117"/>
      <c r="K18" s="125"/>
      <c r="L18" s="126"/>
      <c r="M18" s="126"/>
      <c r="N18" s="127"/>
    </row>
    <row r="19" spans="2:14" x14ac:dyDescent="0.2">
      <c r="B19" s="116"/>
      <c r="C19" s="117"/>
      <c r="D19" s="116"/>
      <c r="E19" s="66"/>
      <c r="F19" s="65"/>
      <c r="G19" s="53"/>
      <c r="H19" s="53"/>
      <c r="I19" s="120"/>
      <c r="J19" s="117"/>
      <c r="K19" s="128"/>
      <c r="L19" s="129"/>
      <c r="M19" s="129"/>
      <c r="N19" s="130"/>
    </row>
    <row r="20" spans="2:14" x14ac:dyDescent="0.2">
      <c r="B20" s="13"/>
      <c r="C20" s="3"/>
      <c r="D20" s="3">
        <f>SUM(D17)</f>
        <v>485071742.54545456</v>
      </c>
      <c r="E20" s="67"/>
      <c r="F20" s="69">
        <f>SUM(F17:F19)</f>
        <v>0</v>
      </c>
      <c r="G20" s="2"/>
      <c r="H20" s="1">
        <f>SUM(H17:H19)</f>
        <v>0</v>
      </c>
    </row>
    <row r="21" spans="2:14" x14ac:dyDescent="0.2">
      <c r="B21" s="57" t="s">
        <v>13</v>
      </c>
      <c r="C21" s="55" t="s">
        <v>19</v>
      </c>
      <c r="D21" s="70" t="s">
        <v>49</v>
      </c>
      <c r="E21" s="55" t="s">
        <v>50</v>
      </c>
      <c r="F21" s="62" t="s">
        <v>93</v>
      </c>
      <c r="G21" s="71" t="s">
        <v>51</v>
      </c>
      <c r="H21" s="72" t="s">
        <v>52</v>
      </c>
      <c r="I21" s="56" t="s">
        <v>60</v>
      </c>
      <c r="J21" s="61" t="s">
        <v>52</v>
      </c>
      <c r="K21" s="131" t="s">
        <v>59</v>
      </c>
      <c r="L21" s="132"/>
      <c r="M21" s="132"/>
      <c r="N21" s="133"/>
    </row>
    <row r="22" spans="2:14" x14ac:dyDescent="0.2">
      <c r="B22" s="116">
        <v>1</v>
      </c>
      <c r="C22" s="117" t="s">
        <v>17</v>
      </c>
      <c r="D22" s="134">
        <f>INDICADORES!F98</f>
        <v>347858101.81818169</v>
      </c>
      <c r="E22" s="66"/>
      <c r="F22" s="65"/>
      <c r="G22" s="53"/>
      <c r="H22" s="53"/>
      <c r="I22" s="118">
        <f>FUNNEL!$D$8</f>
        <v>142000</v>
      </c>
      <c r="J22" s="121">
        <f>I22*H25</f>
        <v>0</v>
      </c>
      <c r="K22" s="122"/>
      <c r="L22" s="123"/>
      <c r="M22" s="123"/>
      <c r="N22" s="124"/>
    </row>
    <row r="23" spans="2:14" x14ac:dyDescent="0.2">
      <c r="B23" s="116"/>
      <c r="C23" s="117"/>
      <c r="D23" s="116"/>
      <c r="E23" s="66"/>
      <c r="F23" s="65"/>
      <c r="G23" s="53"/>
      <c r="H23" s="53"/>
      <c r="I23" s="119"/>
      <c r="J23" s="117"/>
      <c r="K23" s="125"/>
      <c r="L23" s="126"/>
      <c r="M23" s="126"/>
      <c r="N23" s="127"/>
    </row>
    <row r="24" spans="2:14" x14ac:dyDescent="0.2">
      <c r="B24" s="116"/>
      <c r="C24" s="117"/>
      <c r="D24" s="116"/>
      <c r="E24" s="66"/>
      <c r="F24" s="65"/>
      <c r="G24" s="53"/>
      <c r="H24" s="53"/>
      <c r="I24" s="120"/>
      <c r="J24" s="117"/>
      <c r="K24" s="128"/>
      <c r="L24" s="129"/>
      <c r="M24" s="129"/>
      <c r="N24" s="130"/>
    </row>
    <row r="25" spans="2:14" x14ac:dyDescent="0.2">
      <c r="B25" s="13"/>
      <c r="C25" s="3"/>
      <c r="D25" s="3"/>
      <c r="E25" s="67"/>
      <c r="F25" s="69">
        <f>SUM(F22:F24)</f>
        <v>0</v>
      </c>
      <c r="G25" s="2"/>
      <c r="H25" s="1">
        <f>SUM(H22:H24)</f>
        <v>0</v>
      </c>
    </row>
  </sheetData>
  <mergeCells count="29">
    <mergeCell ref="K21:N21"/>
    <mergeCell ref="B22:B24"/>
    <mergeCell ref="C22:C24"/>
    <mergeCell ref="D22:D24"/>
    <mergeCell ref="I22:I24"/>
    <mergeCell ref="J22:J24"/>
    <mergeCell ref="K22:N24"/>
    <mergeCell ref="K16:N16"/>
    <mergeCell ref="B17:B19"/>
    <mergeCell ref="C17:C19"/>
    <mergeCell ref="D17:D19"/>
    <mergeCell ref="I17:I19"/>
    <mergeCell ref="J17:J19"/>
    <mergeCell ref="K17:N19"/>
    <mergeCell ref="K10:N10"/>
    <mergeCell ref="B11:B13"/>
    <mergeCell ref="C11:C13"/>
    <mergeCell ref="D11:D13"/>
    <mergeCell ref="I11:I13"/>
    <mergeCell ref="J11:J13"/>
    <mergeCell ref="K11:N13"/>
    <mergeCell ref="B1:N2"/>
    <mergeCell ref="D5:D7"/>
    <mergeCell ref="C5:C7"/>
    <mergeCell ref="B5:B7"/>
    <mergeCell ref="I5:I7"/>
    <mergeCell ref="J5:J7"/>
    <mergeCell ref="K5:N7"/>
    <mergeCell ref="K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FUNNEL</vt:lpstr>
      <vt:lpstr>INDICADORES</vt:lpstr>
      <vt:lpstr>PIPELINE</vt:lpstr>
      <vt:lpstr>ACUMULADO</vt:lpstr>
      <vt:lpstr>ACCIONES CIERRE GAP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2023-05-04T18:24:34Z</dcterms:created>
  <dcterms:modified xsi:type="dcterms:W3CDTF">2023-08-25T20:25:43Z</dcterms:modified>
</cp:coreProperties>
</file>